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patrickmchugh/Desktop/2025/"/>
    </mc:Choice>
  </mc:AlternateContent>
  <xr:revisionPtr revIDLastSave="0" documentId="8_{57BA9076-CA13-A747-AFB1-9B4CE00E88C3}" xr6:coauthVersionLast="36" xr6:coauthVersionMax="36" xr10:uidLastSave="{00000000-0000-0000-0000-000000000000}"/>
  <bookViews>
    <workbookView xWindow="0" yWindow="500" windowWidth="28800" windowHeight="16080" xr2:uid="{00000000-000D-0000-FFFF-FFFF00000000}"/>
  </bookViews>
  <sheets>
    <sheet name="Table 1. Regions" sheetId="24" r:id="rId1"/>
    <sheet name="Table 2. Labor Force Stats. " sheetId="62" r:id="rId2"/>
  </sheets>
  <externalReferences>
    <externalReference r:id="rId3"/>
    <externalReference r:id="rId4"/>
  </externalReferences>
  <definedNames>
    <definedName name="Bptext_DOM_A">[1]Boilerplate!$B$64</definedName>
    <definedName name="Bptext_DOM_B">[1]Boilerplate!$B$62</definedName>
    <definedName name="Bptext_DOM_H">[1]Boilerplate!$B$60</definedName>
    <definedName name="Bptext_DOM_I">[1]Boilerplate!$B$63</definedName>
    <definedName name="Bptext_DOM_W">[1]Boilerplate!$B$61</definedName>
    <definedName name="StartYear">[1]Boilerplate!$B$10</definedName>
    <definedName name="StartYearDecadeAugmentYr">[2]Boilerplate!$B$13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7" i="62" l="1"/>
  <c r="AF8" i="62"/>
  <c r="AF9" i="62"/>
  <c r="AF10" i="62"/>
  <c r="AF11" i="62"/>
  <c r="AF12" i="62"/>
  <c r="AF13" i="62"/>
  <c r="AF14" i="62"/>
  <c r="AF15" i="62"/>
  <c r="AF16" i="62"/>
  <c r="AF17" i="62"/>
  <c r="AF18" i="62"/>
  <c r="AF19" i="62"/>
  <c r="AF20" i="62"/>
  <c r="AF21" i="62"/>
  <c r="AF22" i="62"/>
  <c r="AF23" i="62"/>
  <c r="AF24" i="62"/>
  <c r="AF25" i="62"/>
  <c r="AF26" i="62"/>
  <c r="AF27" i="62"/>
  <c r="AF28" i="62"/>
  <c r="AF29" i="62"/>
  <c r="AF30" i="62"/>
  <c r="AF31" i="62"/>
  <c r="AF6" i="62"/>
  <c r="AE7" i="62"/>
  <c r="AE8" i="62"/>
  <c r="AE9" i="62"/>
  <c r="AE10" i="62"/>
  <c r="AE11" i="62"/>
  <c r="AE12" i="62"/>
  <c r="AE13" i="62"/>
  <c r="AE14" i="62"/>
  <c r="AE15" i="62"/>
  <c r="AE16" i="62"/>
  <c r="AE17" i="62"/>
  <c r="AE18" i="62"/>
  <c r="AE19" i="62"/>
  <c r="AE20" i="62"/>
  <c r="AE21" i="62"/>
  <c r="AE22" i="62"/>
  <c r="AE23" i="62"/>
  <c r="AE24" i="62"/>
  <c r="AE25" i="62"/>
  <c r="AE26" i="62"/>
  <c r="AE27" i="62"/>
  <c r="AE28" i="62"/>
  <c r="AE29" i="62"/>
  <c r="AE30" i="62"/>
  <c r="AE31" i="62"/>
  <c r="AE6" i="62"/>
  <c r="AJ7" i="62"/>
  <c r="AJ8" i="62"/>
  <c r="AJ9" i="62"/>
  <c r="AJ10" i="62"/>
  <c r="AJ11" i="62"/>
  <c r="AJ12" i="62"/>
  <c r="AJ13" i="62"/>
  <c r="AJ14" i="62"/>
  <c r="AJ15" i="62"/>
  <c r="AJ16" i="62"/>
  <c r="AJ17" i="62"/>
  <c r="AJ18" i="62"/>
  <c r="AJ19" i="62"/>
  <c r="AJ20" i="62"/>
  <c r="AJ21" i="62"/>
  <c r="AJ22" i="62"/>
  <c r="AJ23" i="62"/>
  <c r="AJ24" i="62"/>
  <c r="AJ25" i="62"/>
  <c r="AJ26" i="62"/>
  <c r="AJ27" i="62"/>
  <c r="AJ28" i="62"/>
  <c r="AJ29" i="62"/>
  <c r="AJ30" i="62"/>
  <c r="AJ31" i="62"/>
  <c r="AJ6" i="62"/>
  <c r="AL7" i="62"/>
  <c r="AL8" i="62"/>
  <c r="AL9" i="62"/>
  <c r="AL10" i="62"/>
  <c r="AL11" i="62"/>
  <c r="AL12" i="62"/>
  <c r="AL13" i="62"/>
  <c r="AL14" i="62"/>
  <c r="AL15" i="62"/>
  <c r="AL16" i="62"/>
  <c r="AL17" i="62"/>
  <c r="AL18" i="62"/>
  <c r="AL19" i="62"/>
  <c r="AL20" i="62"/>
  <c r="AL21" i="62"/>
  <c r="AL22" i="62"/>
  <c r="AL23" i="62"/>
  <c r="AL24" i="62"/>
  <c r="AL25" i="62"/>
  <c r="AL26" i="62"/>
  <c r="AL27" i="62"/>
  <c r="AL28" i="62"/>
  <c r="AL29" i="62"/>
  <c r="AL30" i="62"/>
  <c r="AL31" i="62"/>
  <c r="AL6" i="62"/>
  <c r="AP7" i="62"/>
  <c r="AP8" i="62"/>
  <c r="AP9" i="62"/>
  <c r="AP10" i="62"/>
  <c r="AP11" i="62"/>
  <c r="AP12" i="62"/>
  <c r="AP13" i="62"/>
  <c r="AP14" i="62"/>
  <c r="AP15" i="62"/>
  <c r="AP16" i="62"/>
  <c r="AP17" i="62"/>
  <c r="AP18" i="62"/>
  <c r="AP19" i="62"/>
  <c r="AP20" i="62"/>
  <c r="AP21" i="62"/>
  <c r="AP22" i="62"/>
  <c r="AP23" i="62"/>
  <c r="AP24" i="62"/>
  <c r="AP25" i="62"/>
  <c r="AP26" i="62"/>
  <c r="AP27" i="62"/>
  <c r="AP28" i="62"/>
  <c r="AP29" i="62"/>
  <c r="AP30" i="62"/>
  <c r="AP31" i="62"/>
  <c r="AP6" i="62"/>
  <c r="AG21" i="62" l="1"/>
  <c r="AG30" i="62"/>
  <c r="AG31" i="62"/>
  <c r="AG27" i="62"/>
  <c r="AG25" i="62"/>
  <c r="AG24" i="62"/>
  <c r="AG23" i="62"/>
  <c r="AG20" i="62"/>
  <c r="AG29" i="62"/>
  <c r="AG18" i="62"/>
  <c r="AG26" i="62"/>
  <c r="AG22" i="62"/>
  <c r="AG15" i="62"/>
  <c r="AG19" i="62"/>
  <c r="AG14" i="62"/>
  <c r="AG13" i="62"/>
  <c r="AG16" i="62"/>
  <c r="AG28" i="62"/>
  <c r="AG11" i="62"/>
  <c r="AG9" i="62"/>
  <c r="AG6" i="62"/>
  <c r="AG17" i="62"/>
  <c r="AG8" i="62"/>
  <c r="AG7" i="62"/>
  <c r="AG12" i="62"/>
  <c r="AG10" i="62"/>
  <c r="D7" i="62" l="1"/>
  <c r="D8" i="62"/>
  <c r="D9" i="62"/>
  <c r="D10" i="62"/>
  <c r="D11" i="62"/>
  <c r="D12" i="62"/>
  <c r="D13" i="62"/>
  <c r="D14" i="62"/>
  <c r="D15" i="62"/>
  <c r="D16" i="62"/>
  <c r="D17" i="62"/>
  <c r="D18" i="62"/>
  <c r="D19" i="62"/>
  <c r="D20" i="62"/>
  <c r="D21" i="62"/>
  <c r="D22" i="62"/>
  <c r="D23" i="62"/>
  <c r="D24" i="62"/>
  <c r="D25" i="62"/>
  <c r="D26" i="62"/>
  <c r="D27" i="62"/>
  <c r="D28" i="62"/>
  <c r="D29" i="62"/>
  <c r="D30" i="62"/>
  <c r="D31" i="62"/>
  <c r="D6" i="62"/>
  <c r="AT42" i="62"/>
  <c r="P26" i="24" l="1"/>
  <c r="G4" i="24" l="1"/>
  <c r="G20" i="24" s="1"/>
  <c r="F4" i="24" l="1"/>
  <c r="F20" i="24" s="1"/>
  <c r="E4" i="24"/>
  <c r="E20" i="24" s="1"/>
  <c r="D4" i="24"/>
  <c r="D20" i="24" s="1"/>
  <c r="C4" i="24"/>
  <c r="C20" i="24" s="1"/>
  <c r="H20" i="24" l="1"/>
  <c r="I20" i="24" s="1"/>
  <c r="H5" i="24" l="1"/>
  <c r="I5" i="24" s="1"/>
  <c r="H6" i="24"/>
  <c r="I6" i="24" s="1"/>
  <c r="H7" i="24"/>
  <c r="I7" i="24" s="1"/>
  <c r="H8" i="24"/>
  <c r="I8" i="24" s="1"/>
  <c r="H9" i="24"/>
  <c r="I9" i="24" s="1"/>
  <c r="H10" i="24"/>
  <c r="I10" i="24" s="1"/>
  <c r="H11" i="24"/>
  <c r="I11" i="24" s="1"/>
  <c r="H12" i="24"/>
  <c r="H15" i="24"/>
  <c r="I15" i="24" s="1"/>
  <c r="H16" i="24"/>
  <c r="I16" i="24" s="1"/>
  <c r="H14" i="24"/>
  <c r="I14" i="24" s="1"/>
  <c r="H13" i="24"/>
  <c r="H17" i="24"/>
  <c r="H18" i="24"/>
  <c r="H19" i="24"/>
  <c r="H4" i="24"/>
  <c r="I4" i="24" s="1"/>
  <c r="I19" i="24" l="1"/>
  <c r="I13" i="24"/>
  <c r="I17" i="24"/>
  <c r="I12" i="24"/>
  <c r="H21" i="24" l="1"/>
  <c r="J20" i="24" l="1"/>
  <c r="J16" i="24"/>
  <c r="J21" i="24"/>
  <c r="J6" i="24"/>
  <c r="J9" i="24"/>
  <c r="J11" i="24"/>
  <c r="J14" i="24"/>
  <c r="I21" i="24"/>
  <c r="J8" i="24"/>
  <c r="J10" i="24"/>
  <c r="J5" i="24"/>
  <c r="J7" i="24"/>
  <c r="J15" i="24"/>
  <c r="J17" i="24"/>
  <c r="J19" i="24"/>
  <c r="J13" i="24"/>
  <c r="J12" i="24"/>
  <c r="J4" i="24"/>
</calcChain>
</file>

<file path=xl/sharedStrings.xml><?xml version="1.0" encoding="utf-8"?>
<sst xmlns="http://schemas.openxmlformats.org/spreadsheetml/2006/main" count="95" uniqueCount="87">
  <si>
    <t>Total</t>
  </si>
  <si>
    <t>Region</t>
  </si>
  <si>
    <t>Caribbean</t>
  </si>
  <si>
    <t>Central America</t>
  </si>
  <si>
    <t>South America</t>
  </si>
  <si>
    <t>Sub-Saharan Africa</t>
  </si>
  <si>
    <t>Europe</t>
  </si>
  <si>
    <t>East Asia</t>
  </si>
  <si>
    <t>Canada</t>
  </si>
  <si>
    <t>Middle East</t>
  </si>
  <si>
    <t>Oceania/Elsewhere</t>
  </si>
  <si>
    <t>Mexico</t>
  </si>
  <si>
    <t>Jan-21</t>
  </si>
  <si>
    <t>China</t>
  </si>
  <si>
    <t>India</t>
  </si>
  <si>
    <t>Northern Triangle*</t>
  </si>
  <si>
    <t>Venezuela</t>
  </si>
  <si>
    <t>n/a</t>
  </si>
  <si>
    <t>Other than Latin America</t>
  </si>
  <si>
    <t>Jan-22</t>
  </si>
  <si>
    <t>Jan-23</t>
  </si>
  <si>
    <t>Jan-24</t>
  </si>
  <si>
    <t>Jan-25</t>
  </si>
  <si>
    <t>Numerical Increase Jan-21 to Jan-25</t>
  </si>
  <si>
    <t>Share of Growth Accounted for by Region Jan-21 to Jan-25</t>
  </si>
  <si>
    <t>All Latin America</t>
  </si>
  <si>
    <t>s</t>
  </si>
  <si>
    <t>Year</t>
  </si>
  <si>
    <t>Total 16-64</t>
  </si>
  <si>
    <t>Share of new arrivals 16 to 64 not in labor force (Just Odd numbered years)</t>
  </si>
  <si>
    <t>Share of new arrivals 16 to 64 not in labor force who are Latin Ameri and no college (Just Odd numbered years)</t>
  </si>
  <si>
    <t>Number U.S. born employed</t>
  </si>
  <si>
    <t>Number U.S. born w/o bachelor's employed</t>
  </si>
  <si>
    <r>
      <t xml:space="preserve">Number U.S.-born </t>
    </r>
    <r>
      <rPr>
        <b/>
        <u/>
        <sz val="11"/>
        <color rgb="FFFF0000"/>
        <rFont val="Calibri"/>
        <family val="2"/>
      </rPr>
      <t>men</t>
    </r>
    <r>
      <rPr>
        <sz val="11"/>
        <color rgb="FFFF0000"/>
        <rFont val="Calibri"/>
        <family val="2"/>
      </rPr>
      <t xml:space="preserve"> w/o bachelor's employed</t>
    </r>
  </si>
  <si>
    <t>share all U.S. born  16-64 not in labor force</t>
  </si>
  <si>
    <t>Share of U.S.-born  men  16-64 not in labor force</t>
  </si>
  <si>
    <t>Share U.S.-born men 16-64 w/o Bachelor's not in labor force</t>
  </si>
  <si>
    <t>Share U.S.-born men 25 to 54 w/o Bachelor's not in labor force</t>
  </si>
  <si>
    <t>Number U.S.-born  not in the labor force 16-64</t>
  </si>
  <si>
    <t>U.S.-born men 16-64 w/o Bachelor's not in Labor force</t>
  </si>
  <si>
    <t>Share of  immigrants 16 to 64 not in labor force</t>
  </si>
  <si>
    <t>Number of immigrants employed without a  bachelor's</t>
  </si>
  <si>
    <t>Number of U.S.-born employed without bachelor's</t>
  </si>
  <si>
    <t>Immigrants share of all workers without bachelor's</t>
  </si>
  <si>
    <t>Increase in U.S. born in the labor force if the share of not in labor force had stayed at 2000 level</t>
  </si>
  <si>
    <t>US born in labor force</t>
  </si>
  <si>
    <t>Number in labor force if rate state at 2000 level</t>
  </si>
  <si>
    <t>all 16-64 Men No Bachelor's</t>
  </si>
  <si>
    <t>--</t>
  </si>
  <si>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</si>
  <si>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</si>
  <si>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</si>
  <si>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</si>
  <si>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</si>
  <si>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</si>
  <si>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</si>
  <si>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</si>
  <si>
    <t>Column 9</t>
  </si>
  <si>
    <t>Column 10</t>
  </si>
  <si>
    <t>Column 11</t>
  </si>
  <si>
    <t>Column 12</t>
  </si>
  <si>
    <t>Rows in bold represent peaks in the business cycle.</t>
  </si>
  <si>
    <t xml:space="preserve">"Missing U.S.-born Men. w/o a bachelor's* </t>
  </si>
  <si>
    <t>Share of U.S.-born men without a bachelor's missing from the labor force</t>
  </si>
  <si>
    <t>Percent Increase Jan- 21 to Jan-25</t>
  </si>
  <si>
    <t>Regions defined in end note 16.</t>
  </si>
  <si>
    <t>* Guatemala, El Salvador, and Honduras.</t>
  </si>
  <si>
    <t>Number Employed (millions)</t>
  </si>
  <si>
    <t>Share of All Workers</t>
  </si>
  <si>
    <t>Share 16 to 64 Not in Labor Force</t>
  </si>
  <si>
    <t>Share Not in Labor Force</t>
  </si>
  <si>
    <t>Number Not in Labor Force (millions)</t>
  </si>
  <si>
    <t>Number Missing from Labor Force.* (millions)</t>
  </si>
  <si>
    <t>Number Not in the Labor Force (millions)</t>
  </si>
  <si>
    <t>Foreign-Born</t>
  </si>
  <si>
    <t>All U.S.-Born 16 to 64</t>
  </si>
  <si>
    <t>U.S.-Born Men 16 to 64</t>
  </si>
  <si>
    <t>U.S.-Born Men 25-54, no Bachelor's</t>
  </si>
  <si>
    <t>U.S.-Born Men 16 to 64, no Bachelor's</t>
  </si>
  <si>
    <t>Sources: Public-use January Current Population Surveys, 2009 to 2025.</t>
  </si>
  <si>
    <t>* Shows the number in millions of U.S.-born men who would be added to the labor force if the share not in the labor force returned to the 2000 level.</t>
  </si>
  <si>
    <t>Those not in the labor force are neither working nor looking for work.</t>
  </si>
  <si>
    <t>Table 2. Selected Labor Force Statistics for Immigrants and the U.S.-Born, 2000 to 2025</t>
  </si>
  <si>
    <t>Table 1. Immigrant Population in the United States by Country and Region, January 2021 to January 2025 (in thousands)</t>
  </si>
  <si>
    <t xml:space="preserve">Sources: January 2021 to January 2025 public-use Current Population Surveys. </t>
  </si>
  <si>
    <t>South Asia</t>
  </si>
  <si>
    <t xml:space="preserve">There can be slight differences between the public-use data and the employment figures published in Table A-7 of the Employment Situation Report due to perturbations in the public-use data.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</si>
</sst>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%"/>
    <numFmt numFmtId="168" formatCode="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b/>
      <sz val="13"/>
      <name val="Calibri"/>
      <family val="2"/>
    </font>
    <font>
      <b/>
      <sz val="14"/>
      <name val="Calibri"/>
      <family val="2"/>
    </font>
    <font>
      <b/>
      <sz val="13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20"/>
      <color theme="1"/>
      <name val="Calibri"/>
      <family val="2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5"/>
    <xf numFmtId="0" fontId="9" fillId="2" borderId="10" xfId="5" applyFont="1" applyFill="1" applyBorder="1" applyAlignment="1">
      <alignment wrapText="1"/>
    </xf>
    <xf numFmtId="164" fontId="2" fillId="0" borderId="0" xfId="1" applyNumberFormat="1" applyFont="1"/>
    <xf numFmtId="0" fontId="4" fillId="0" borderId="8" xfId="5" applyFont="1" applyBorder="1" applyAlignment="1">
      <alignment horizontal="left" indent="1"/>
    </xf>
    <xf numFmtId="164" fontId="3" fillId="0" borderId="8" xfId="1" applyNumberFormat="1" applyFont="1" applyFill="1" applyBorder="1" applyAlignment="1">
      <alignment horizontal="right"/>
    </xf>
    <xf numFmtId="0" fontId="4" fillId="0" borderId="8" xfId="5" applyFont="1" applyBorder="1" applyAlignment="1">
      <alignment horizontal="left"/>
    </xf>
    <xf numFmtId="0" fontId="4" fillId="0" borderId="10" xfId="5" applyFont="1" applyBorder="1" applyAlignment="1">
      <alignment horizontal="left"/>
    </xf>
    <xf numFmtId="164" fontId="4" fillId="0" borderId="1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9" fontId="3" fillId="0" borderId="0" xfId="2" applyFont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64" fontId="2" fillId="0" borderId="0" xfId="5" applyNumberFormat="1"/>
    <xf numFmtId="2" fontId="2" fillId="0" borderId="0" xfId="5" applyNumberFormat="1"/>
    <xf numFmtId="9" fontId="2" fillId="0" borderId="0" xfId="2" applyFont="1"/>
    <xf numFmtId="49" fontId="10" fillId="2" borderId="10" xfId="5" applyNumberFormat="1" applyFont="1" applyFill="1" applyBorder="1" applyAlignment="1">
      <alignment horizontal="center" wrapText="1"/>
    </xf>
    <xf numFmtId="49" fontId="10" fillId="2" borderId="7" xfId="5" applyNumberFormat="1" applyFont="1" applyFill="1" applyBorder="1" applyAlignment="1">
      <alignment horizontal="center" wrapText="1"/>
    </xf>
    <xf numFmtId="49" fontId="10" fillId="2" borderId="1" xfId="5" applyNumberFormat="1" applyFont="1" applyFill="1" applyBorder="1" applyAlignment="1">
      <alignment horizontal="center" wrapText="1"/>
    </xf>
    <xf numFmtId="164" fontId="1" fillId="0" borderId="8" xfId="1" applyNumberFormat="1" applyFont="1" applyFill="1" applyBorder="1" applyAlignment="1">
      <alignment horizontal="right"/>
    </xf>
    <xf numFmtId="49" fontId="10" fillId="2" borderId="5" xfId="5" applyNumberFormat="1" applyFont="1" applyFill="1" applyBorder="1" applyAlignment="1">
      <alignment horizontal="center" wrapText="1"/>
    </xf>
    <xf numFmtId="49" fontId="10" fillId="2" borderId="5" xfId="5" applyNumberFormat="1" applyFont="1" applyFill="1" applyBorder="1" applyAlignment="1">
      <alignment wrapText="1"/>
    </xf>
    <xf numFmtId="167" fontId="3" fillId="0" borderId="3" xfId="2" applyNumberFormat="1" applyFont="1" applyFill="1" applyBorder="1" applyAlignment="1">
      <alignment horizontal="right"/>
    </xf>
    <xf numFmtId="167" fontId="4" fillId="0" borderId="1" xfId="2" applyNumberFormat="1" applyFont="1" applyFill="1" applyBorder="1" applyAlignment="1">
      <alignment horizontal="right"/>
    </xf>
    <xf numFmtId="167" fontId="2" fillId="0" borderId="0" xfId="5" applyNumberFormat="1"/>
    <xf numFmtId="164" fontId="4" fillId="0" borderId="7" xfId="1" applyNumberFormat="1" applyFont="1" applyFill="1" applyBorder="1" applyAlignment="1">
      <alignment horizontal="right"/>
    </xf>
    <xf numFmtId="164" fontId="6" fillId="0" borderId="7" xfId="1" applyNumberFormat="1" applyFont="1" applyFill="1" applyBorder="1" applyAlignment="1">
      <alignment horizontal="right"/>
    </xf>
    <xf numFmtId="167" fontId="4" fillId="0" borderId="5" xfId="2" applyNumberFormat="1" applyFont="1" applyFill="1" applyBorder="1" applyAlignment="1">
      <alignment horizontal="right"/>
    </xf>
    <xf numFmtId="0" fontId="3" fillId="0" borderId="8" xfId="5" applyFont="1" applyBorder="1" applyAlignment="1">
      <alignment horizontal="left" indent="1"/>
    </xf>
    <xf numFmtId="164" fontId="4" fillId="0" borderId="8" xfId="1" applyNumberFormat="1" applyFont="1" applyFill="1" applyBorder="1" applyAlignment="1">
      <alignment horizontal="right"/>
    </xf>
    <xf numFmtId="164" fontId="6" fillId="0" borderId="8" xfId="1" applyNumberFormat="1" applyFont="1" applyFill="1" applyBorder="1" applyAlignment="1">
      <alignment horizontal="right"/>
    </xf>
    <xf numFmtId="167" fontId="4" fillId="0" borderId="3" xfId="2" applyNumberFormat="1" applyFont="1" applyFill="1" applyBorder="1" applyAlignment="1">
      <alignment horizontal="right"/>
    </xf>
    <xf numFmtId="165" fontId="14" fillId="0" borderId="0" xfId="0" applyNumberFormat="1" applyFont="1"/>
    <xf numFmtId="0" fontId="12" fillId="0" borderId="0" xfId="0" applyFont="1"/>
    <xf numFmtId="0" fontId="15" fillId="0" borderId="0" xfId="0" applyFont="1"/>
    <xf numFmtId="0" fontId="16" fillId="0" borderId="0" xfId="0" applyFont="1" applyAlignment="1">
      <alignment wrapText="1"/>
    </xf>
    <xf numFmtId="0" fontId="12" fillId="0" borderId="0" xfId="0" applyFont="1" applyAlignment="1">
      <alignment wrapText="1"/>
    </xf>
    <xf numFmtId="165" fontId="15" fillId="0" borderId="0" xfId="1" applyNumberFormat="1" applyFont="1" applyFill="1" applyBorder="1"/>
    <xf numFmtId="167" fontId="15" fillId="0" borderId="0" xfId="2" applyNumberFormat="1" applyFont="1" applyFill="1"/>
    <xf numFmtId="43" fontId="15" fillId="0" borderId="0" xfId="1" applyFont="1" applyFill="1"/>
    <xf numFmtId="166" fontId="12" fillId="0" borderId="0" xfId="0" applyNumberFormat="1" applyFont="1"/>
    <xf numFmtId="0" fontId="15" fillId="0" borderId="0" xfId="0" applyFont="1" applyAlignment="1">
      <alignment wrapText="1"/>
    </xf>
    <xf numFmtId="167" fontId="15" fillId="0" borderId="0" xfId="2" applyNumberFormat="1" applyFont="1" applyFill="1" applyBorder="1" applyAlignment="1">
      <alignment wrapText="1"/>
    </xf>
    <xf numFmtId="167" fontId="15" fillId="0" borderId="0" xfId="2" applyNumberFormat="1" applyFont="1" applyFill="1" applyBorder="1"/>
    <xf numFmtId="167" fontId="12" fillId="0" borderId="0" xfId="2" applyNumberFormat="1" applyFont="1" applyFill="1"/>
    <xf numFmtId="166" fontId="15" fillId="0" borderId="0" xfId="0" applyNumberFormat="1" applyFont="1"/>
    <xf numFmtId="166" fontId="16" fillId="0" borderId="0" xfId="0" applyNumberFormat="1" applyFont="1"/>
    <xf numFmtId="43" fontId="15" fillId="0" borderId="0" xfId="1" applyFont="1" applyFill="1" applyBorder="1"/>
    <xf numFmtId="166" fontId="15" fillId="0" borderId="0" xfId="2" applyNumberFormat="1" applyFont="1" applyFill="1" applyBorder="1"/>
    <xf numFmtId="167" fontId="15" fillId="2" borderId="8" xfId="2" applyNumberFormat="1" applyFont="1" applyFill="1" applyBorder="1"/>
    <xf numFmtId="166" fontId="15" fillId="2" borderId="2" xfId="0" applyNumberFormat="1" applyFont="1" applyFill="1" applyBorder="1"/>
    <xf numFmtId="166" fontId="12" fillId="2" borderId="2" xfId="0" applyNumberFormat="1" applyFont="1" applyFill="1" applyBorder="1"/>
    <xf numFmtId="167" fontId="15" fillId="4" borderId="0" xfId="2" applyNumberFormat="1" applyFont="1" applyFill="1" applyBorder="1"/>
    <xf numFmtId="17" fontId="15" fillId="5" borderId="8" xfId="0" applyNumberFormat="1" applyFont="1" applyFill="1" applyBorder="1"/>
    <xf numFmtId="165" fontId="15" fillId="3" borderId="2" xfId="1" applyNumberFormat="1" applyFont="1" applyFill="1" applyBorder="1"/>
    <xf numFmtId="165" fontId="12" fillId="3" borderId="2" xfId="1" applyNumberFormat="1" applyFont="1" applyFill="1" applyBorder="1"/>
    <xf numFmtId="167" fontId="4" fillId="0" borderId="6" xfId="2" applyNumberFormat="1" applyFont="1" applyFill="1" applyBorder="1" applyAlignment="1">
      <alignment horizontal="right"/>
    </xf>
    <xf numFmtId="2" fontId="12" fillId="0" borderId="0" xfId="0" applyNumberFormat="1" applyFont="1"/>
    <xf numFmtId="0" fontId="22" fillId="5" borderId="7" xfId="0" applyFont="1" applyFill="1" applyBorder="1" applyAlignment="1">
      <alignment horizontal="center"/>
    </xf>
    <xf numFmtId="167" fontId="15" fillId="3" borderId="8" xfId="2" applyNumberFormat="1" applyFont="1" applyFill="1" applyBorder="1"/>
    <xf numFmtId="167" fontId="12" fillId="3" borderId="8" xfId="2" applyNumberFormat="1" applyFont="1" applyFill="1" applyBorder="1"/>
    <xf numFmtId="168" fontId="12" fillId="0" borderId="0" xfId="0" applyNumberFormat="1" applyFont="1"/>
    <xf numFmtId="0" fontId="22" fillId="5" borderId="8" xfId="0" applyFont="1" applyFill="1" applyBorder="1" applyAlignment="1">
      <alignment horizontal="center"/>
    </xf>
    <xf numFmtId="166" fontId="15" fillId="4" borderId="0" xfId="0" applyNumberFormat="1" applyFont="1" applyFill="1"/>
    <xf numFmtId="166" fontId="12" fillId="4" borderId="0" xfId="0" applyNumberFormat="1" applyFont="1" applyFill="1"/>
    <xf numFmtId="166" fontId="15" fillId="3" borderId="8" xfId="0" applyNumberFormat="1" applyFont="1" applyFill="1" applyBorder="1"/>
    <xf numFmtId="167" fontId="15" fillId="3" borderId="2" xfId="2" applyNumberFormat="1" applyFont="1" applyFill="1" applyBorder="1"/>
    <xf numFmtId="0" fontId="23" fillId="3" borderId="4" xfId="0" applyFont="1" applyFill="1" applyBorder="1" applyAlignment="1">
      <alignment horizontal="center"/>
    </xf>
    <xf numFmtId="0" fontId="23" fillId="6" borderId="5" xfId="0" applyFont="1" applyFill="1" applyBorder="1" applyAlignment="1">
      <alignment horizontal="center"/>
    </xf>
    <xf numFmtId="9" fontId="12" fillId="0" borderId="0" xfId="2" applyFont="1"/>
    <xf numFmtId="167" fontId="12" fillId="6" borderId="8" xfId="2" applyNumberFormat="1" applyFont="1" applyFill="1" applyBorder="1"/>
    <xf numFmtId="166" fontId="15" fillId="6" borderId="2" xfId="0" applyNumberFormat="1" applyFont="1" applyFill="1" applyBorder="1"/>
    <xf numFmtId="166" fontId="12" fillId="6" borderId="2" xfId="0" applyNumberFormat="1" applyFont="1" applyFill="1" applyBorder="1"/>
    <xf numFmtId="17" fontId="18" fillId="5" borderId="8" xfId="0" applyNumberFormat="1" applyFont="1" applyFill="1" applyBorder="1"/>
    <xf numFmtId="166" fontId="18" fillId="3" borderId="8" xfId="0" applyNumberFormat="1" applyFont="1" applyFill="1" applyBorder="1"/>
    <xf numFmtId="167" fontId="18" fillId="3" borderId="2" xfId="2" applyNumberFormat="1" applyFont="1" applyFill="1" applyBorder="1"/>
    <xf numFmtId="167" fontId="18" fillId="3" borderId="8" xfId="2" applyNumberFormat="1" applyFont="1" applyFill="1" applyBorder="1"/>
    <xf numFmtId="167" fontId="18" fillId="2" borderId="8" xfId="2" applyNumberFormat="1" applyFont="1" applyFill="1" applyBorder="1"/>
    <xf numFmtId="166" fontId="18" fillId="2" borderId="2" xfId="0" applyNumberFormat="1" applyFont="1" applyFill="1" applyBorder="1"/>
    <xf numFmtId="165" fontId="18" fillId="3" borderId="2" xfId="1" applyNumberFormat="1" applyFont="1" applyFill="1" applyBorder="1"/>
    <xf numFmtId="167" fontId="18" fillId="4" borderId="0" xfId="2" applyNumberFormat="1" applyFont="1" applyFill="1" applyBorder="1"/>
    <xf numFmtId="166" fontId="18" fillId="4" borderId="0" xfId="0" applyNumberFormat="1" applyFont="1" applyFill="1"/>
    <xf numFmtId="167" fontId="20" fillId="6" borderId="8" xfId="2" applyNumberFormat="1" applyFont="1" applyFill="1" applyBorder="1"/>
    <xf numFmtId="166" fontId="18" fillId="6" borderId="2" xfId="0" applyNumberFormat="1" applyFont="1" applyFill="1" applyBorder="1"/>
    <xf numFmtId="167" fontId="20" fillId="6" borderId="7" xfId="2" applyNumberFormat="1" applyFont="1" applyFill="1" applyBorder="1"/>
    <xf numFmtId="166" fontId="18" fillId="6" borderId="12" xfId="0" applyNumberFormat="1" applyFont="1" applyFill="1" applyBorder="1"/>
    <xf numFmtId="166" fontId="20" fillId="2" borderId="2" xfId="0" applyNumberFormat="1" applyFont="1" applyFill="1" applyBorder="1"/>
    <xf numFmtId="167" fontId="20" fillId="3" borderId="8" xfId="2" applyNumberFormat="1" applyFont="1" applyFill="1" applyBorder="1"/>
    <xf numFmtId="165" fontId="20" fillId="3" borderId="2" xfId="1" applyNumberFormat="1" applyFont="1" applyFill="1" applyBorder="1"/>
    <xf numFmtId="166" fontId="20" fillId="4" borderId="0" xfId="0" applyNumberFormat="1" applyFont="1" applyFill="1"/>
    <xf numFmtId="17" fontId="18" fillId="5" borderId="13" xfId="0" applyNumberFormat="1" applyFont="1" applyFill="1" applyBorder="1"/>
    <xf numFmtId="166" fontId="18" fillId="3" borderId="13" xfId="0" applyNumberFormat="1" applyFont="1" applyFill="1" applyBorder="1"/>
    <xf numFmtId="167" fontId="18" fillId="3" borderId="11" xfId="2" applyNumberFormat="1" applyFont="1" applyFill="1" applyBorder="1"/>
    <xf numFmtId="167" fontId="18" fillId="3" borderId="13" xfId="2" applyNumberFormat="1" applyFont="1" applyFill="1" applyBorder="1"/>
    <xf numFmtId="167" fontId="18" fillId="2" borderId="13" xfId="2" applyNumberFormat="1" applyFont="1" applyFill="1" applyBorder="1"/>
    <xf numFmtId="166" fontId="20" fillId="2" borderId="11" xfId="0" applyNumberFormat="1" applyFont="1" applyFill="1" applyBorder="1"/>
    <xf numFmtId="167" fontId="20" fillId="3" borderId="13" xfId="2" applyNumberFormat="1" applyFont="1" applyFill="1" applyBorder="1"/>
    <xf numFmtId="165" fontId="20" fillId="3" borderId="11" xfId="1" applyNumberFormat="1" applyFont="1" applyFill="1" applyBorder="1"/>
    <xf numFmtId="167" fontId="18" fillId="4" borderId="9" xfId="2" applyNumberFormat="1" applyFont="1" applyFill="1" applyBorder="1"/>
    <xf numFmtId="166" fontId="20" fillId="4" borderId="9" xfId="0" applyNumberFormat="1" applyFont="1" applyFill="1" applyBorder="1"/>
    <xf numFmtId="167" fontId="20" fillId="6" borderId="13" xfId="2" applyNumberFormat="1" applyFont="1" applyFill="1" applyBorder="1"/>
    <xf numFmtId="0" fontId="19" fillId="5" borderId="13" xfId="0" applyFont="1" applyFill="1" applyBorder="1"/>
    <xf numFmtId="0" fontId="23" fillId="3" borderId="5" xfId="0" applyFont="1" applyFill="1" applyBorder="1" applyAlignment="1">
      <alignment horizontal="center"/>
    </xf>
    <xf numFmtId="0" fontId="18" fillId="3" borderId="6" xfId="0" applyFont="1" applyFill="1" applyBorder="1" applyAlignment="1">
      <alignment wrapText="1"/>
    </xf>
    <xf numFmtId="0" fontId="23" fillId="4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wrapText="1"/>
    </xf>
    <xf numFmtId="0" fontId="20" fillId="2" borderId="6" xfId="0" applyFont="1" applyFill="1" applyBorder="1" applyAlignment="1">
      <alignment wrapText="1"/>
    </xf>
    <xf numFmtId="0" fontId="20" fillId="3" borderId="6" xfId="0" applyFont="1" applyFill="1" applyBorder="1" applyAlignment="1">
      <alignment wrapText="1"/>
    </xf>
    <xf numFmtId="167" fontId="18" fillId="4" borderId="6" xfId="2" applyNumberFormat="1" applyFont="1" applyFill="1" applyBorder="1" applyAlignment="1">
      <alignment wrapText="1"/>
    </xf>
    <xf numFmtId="0" fontId="20" fillId="4" borderId="6" xfId="0" applyFont="1" applyFill="1" applyBorder="1" applyAlignment="1">
      <alignment wrapText="1"/>
    </xf>
    <xf numFmtId="166" fontId="18" fillId="3" borderId="7" xfId="0" applyNumberFormat="1" applyFont="1" applyFill="1" applyBorder="1"/>
    <xf numFmtId="167" fontId="18" fillId="3" borderId="12" xfId="2" applyNumberFormat="1" applyFont="1" applyFill="1" applyBorder="1"/>
    <xf numFmtId="167" fontId="18" fillId="3" borderId="7" xfId="2" applyNumberFormat="1" applyFont="1" applyFill="1" applyBorder="1"/>
    <xf numFmtId="167" fontId="18" fillId="2" borderId="7" xfId="2" applyNumberFormat="1" applyFont="1" applyFill="1" applyBorder="1"/>
    <xf numFmtId="166" fontId="18" fillId="2" borderId="12" xfId="0" applyNumberFormat="1" applyFont="1" applyFill="1" applyBorder="1"/>
    <xf numFmtId="165" fontId="18" fillId="3" borderId="12" xfId="1" applyNumberFormat="1" applyFont="1" applyFill="1" applyBorder="1"/>
    <xf numFmtId="167" fontId="18" fillId="4" borderId="4" xfId="2" applyNumberFormat="1" applyFont="1" applyFill="1" applyBorder="1"/>
    <xf numFmtId="166" fontId="18" fillId="4" borderId="4" xfId="0" applyNumberFormat="1" applyFont="1" applyFill="1" applyBorder="1"/>
    <xf numFmtId="166" fontId="18" fillId="4" borderId="4" xfId="0" quotePrefix="1" applyNumberFormat="1" applyFont="1" applyFill="1" applyBorder="1" applyAlignment="1">
      <alignment horizontal="right"/>
    </xf>
    <xf numFmtId="0" fontId="23" fillId="6" borderId="4" xfId="0" applyFont="1" applyFill="1" applyBorder="1" applyAlignment="1">
      <alignment horizontal="center"/>
    </xf>
    <xf numFmtId="0" fontId="18" fillId="3" borderId="9" xfId="0" applyFont="1" applyFill="1" applyBorder="1" applyAlignment="1">
      <alignment wrapText="1"/>
    </xf>
    <xf numFmtId="37" fontId="23" fillId="6" borderId="9" xfId="1" applyNumberFormat="1" applyFont="1" applyFill="1" applyBorder="1" applyAlignment="1">
      <alignment wrapText="1"/>
    </xf>
    <xf numFmtId="10" fontId="12" fillId="0" borderId="0" xfId="2" applyNumberFormat="1" applyFont="1"/>
    <xf numFmtId="165" fontId="12" fillId="0" borderId="0" xfId="1" applyNumberFormat="1" applyFont="1"/>
    <xf numFmtId="166" fontId="20" fillId="6" borderId="2" xfId="0" applyNumberFormat="1" applyFont="1" applyFill="1" applyBorder="1"/>
    <xf numFmtId="166" fontId="20" fillId="6" borderId="11" xfId="0" applyNumberFormat="1" applyFont="1" applyFill="1" applyBorder="1"/>
    <xf numFmtId="0" fontId="20" fillId="6" borderId="6" xfId="0" applyFont="1" applyFill="1" applyBorder="1" applyAlignment="1">
      <alignment wrapText="1"/>
    </xf>
    <xf numFmtId="9" fontId="3" fillId="0" borderId="3" xfId="2" applyFont="1" applyFill="1" applyBorder="1" applyAlignment="1">
      <alignment horizontal="right"/>
    </xf>
    <xf numFmtId="0" fontId="4" fillId="0" borderId="3" xfId="5" applyFont="1" applyBorder="1" applyAlignment="1">
      <alignment horizontal="left" indent="1"/>
    </xf>
    <xf numFmtId="0" fontId="3" fillId="0" borderId="3" xfId="5" applyFont="1" applyBorder="1" applyAlignment="1">
      <alignment horizontal="left" indent="2"/>
    </xf>
    <xf numFmtId="0" fontId="23" fillId="2" borderId="5" xfId="0" applyFont="1" applyFill="1" applyBorder="1" applyAlignment="1">
      <alignment horizontal="center"/>
    </xf>
    <xf numFmtId="0" fontId="7" fillId="0" borderId="0" xfId="5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7" fillId="0" borderId="0" xfId="5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37" fontId="21" fillId="6" borderId="7" xfId="1" applyNumberFormat="1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24" fillId="0" borderId="9" xfId="0" applyFont="1" applyBorder="1" applyAlignment="1">
      <alignment horizontal="left" wrapText="1"/>
    </xf>
    <xf numFmtId="0" fontId="25" fillId="0" borderId="9" xfId="0" applyFont="1" applyBorder="1" applyAlignment="1">
      <alignment horizontal="left" wrapText="1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165" fontId="21" fillId="2" borderId="7" xfId="0" applyNumberFormat="1" applyFont="1" applyFill="1" applyBorder="1" applyAlignment="1">
      <alignment horizontal="center" wrapText="1"/>
    </xf>
    <xf numFmtId="0" fontId="21" fillId="2" borderId="12" xfId="0" applyFont="1" applyFill="1" applyBorder="1" applyAlignment="1">
      <alignment horizontal="center" wrapText="1"/>
    </xf>
    <xf numFmtId="165" fontId="21" fillId="3" borderId="7" xfId="0" applyNumberFormat="1" applyFont="1" applyFill="1" applyBorder="1" applyAlignment="1">
      <alignment horizontal="center" wrapText="1"/>
    </xf>
    <xf numFmtId="0" fontId="21" fillId="3" borderId="12" xfId="0" applyFont="1" applyFill="1" applyBorder="1" applyAlignment="1">
      <alignment horizontal="center" wrapText="1"/>
    </xf>
    <xf numFmtId="165" fontId="21" fillId="4" borderId="4" xfId="0" applyNumberFormat="1" applyFont="1" applyFill="1" applyBorder="1" applyAlignment="1">
      <alignment horizontal="center" wrapText="1"/>
    </xf>
    <xf numFmtId="0" fontId="21" fillId="4" borderId="4" xfId="0" applyFont="1" applyFill="1" applyBorder="1" applyAlignment="1">
      <alignment horizontal="center" wrapText="1"/>
    </xf>
    <xf numFmtId="0" fontId="21" fillId="3" borderId="7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</cellXfs>
  <cellStyles count="9">
    <cellStyle name="Comma" xfId="1" builtinId="3"/>
    <cellStyle name="Comma 2" xfId="8" xr:uid="{16CE5332-6D36-47CB-A888-A18A5F1C29CE}"/>
    <cellStyle name="Normal" xfId="0" builtinId="0"/>
    <cellStyle name="Normal 13 2" xfId="5" xr:uid="{00000000-0005-0000-0000-000002000000}"/>
    <cellStyle name="Normal 2" xfId="3" xr:uid="{00000000-0005-0000-0000-000003000000}"/>
    <cellStyle name="Normal 3" xfId="6" xr:uid="{00000000-0005-0000-0000-000004000000}"/>
    <cellStyle name="Normal 3 2" xfId="7" xr:uid="{00000000-0005-0000-0000-000005000000}"/>
    <cellStyle name="Percent" xfId="2" builtinId="5"/>
    <cellStyle name="Percent 18" xfId="4" xr:uid="{00000000-0005-0000-0000-00000B000000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IS%20KZ/Downloads/PopProj_2018ver15b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IS%20KZ/Downloads/Copy%20of%20PopProj_2018ver19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ilerplate"/>
      <sheetName val="DropDownText"/>
      <sheetName val="Menu"/>
      <sheetName val="Main_Imig"/>
      <sheetName val="Main_Fert"/>
      <sheetName val="Sum10"/>
      <sheetName val="Summary"/>
      <sheetName val="Sum_TFR_Img"/>
      <sheetName val="S10Tfr_Img"/>
      <sheetName val="SUM%gTot"/>
      <sheetName val="Schange"/>
      <sheetName val="S%change"/>
      <sheetName val="Graphs"/>
      <sheetName val="WhatGroup"/>
      <sheetName val="B.3"/>
      <sheetName val="B.4"/>
      <sheetName val="B.5"/>
      <sheetName val="B.6"/>
      <sheetName val="C.3"/>
      <sheetName val="C.4"/>
      <sheetName val="C.5"/>
      <sheetName val="C.6"/>
      <sheetName val="D"/>
      <sheetName val="H.2"/>
      <sheetName val="H.3"/>
      <sheetName val="H.4"/>
      <sheetName val="I.2"/>
      <sheetName val="I.3"/>
      <sheetName val="I.4"/>
      <sheetName val="J"/>
      <sheetName val="L"/>
      <sheetName val="M.1"/>
      <sheetName val="CalcIMG"/>
      <sheetName val="CalcIMGdom"/>
      <sheetName val="CalcIMGfor"/>
      <sheetName val="PopProjDOM"/>
      <sheetName val="PopProjFOR"/>
      <sheetName val="PopProjTOT"/>
      <sheetName val="DeathRates"/>
      <sheetName val="DOMmig"/>
      <sheetName val="FORmig"/>
      <sheetName val="Diff"/>
      <sheetName val="NETmig"/>
      <sheetName val="NetMigShareDOM"/>
      <sheetName val="NetMigShareFOR"/>
      <sheetName val="NetMigShare"/>
      <sheetName val="NetMigTotDOM"/>
      <sheetName val="NetMigTotFOR"/>
      <sheetName val="NetMigNew"/>
      <sheetName val="NetMigTOT"/>
      <sheetName val="SexRatio"/>
      <sheetName val="AsfrTOTcb"/>
      <sheetName val="AsfrDOM"/>
      <sheetName val="AsfrFOR"/>
      <sheetName val="ASFRadj"/>
      <sheetName val="BirthsDom"/>
      <sheetName val="BirthsFor"/>
      <sheetName val="BirthsTot"/>
      <sheetName val="CalcTFR"/>
      <sheetName val="Guide"/>
      <sheetName val="Methods"/>
      <sheetName val="How to Use Lup Columns"/>
      <sheetName val="Codes_Conventions"/>
      <sheetName val="SASsum"/>
      <sheetName val="Check"/>
      <sheetName val="VerControlNotes"/>
      <sheetName val="ListOfSheets"/>
      <sheetName val="Macro List"/>
      <sheetName val="CheckInputSums"/>
      <sheetName val="Email text"/>
      <sheetName val="Deaths_FOR"/>
      <sheetName val="Deaths_DOM"/>
      <sheetName val="Death_rates"/>
    </sheetNames>
    <sheetDataSet>
      <sheetData sheetId="0" refreshError="1">
        <row r="10">
          <cell r="B10">
            <v>2017</v>
          </cell>
        </row>
        <row r="60">
          <cell r="B60" t="str">
            <v>Hispanic</v>
          </cell>
        </row>
        <row r="61">
          <cell r="B61" t="str">
            <v>White</v>
          </cell>
        </row>
        <row r="62">
          <cell r="B62" t="str">
            <v>Black</v>
          </cell>
        </row>
        <row r="63">
          <cell r="B63" t="str">
            <v>AIAN/2+ Races</v>
          </cell>
        </row>
        <row r="64">
          <cell r="B64" t="str">
            <v>API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ilerplate"/>
      <sheetName val="DropDownText"/>
      <sheetName val="VerControlNotes"/>
      <sheetName val="Menu"/>
      <sheetName val="Main_Imig"/>
      <sheetName val="Main_Fert"/>
      <sheetName val="Sum10"/>
      <sheetName val="Summary"/>
      <sheetName val="Sum_TFR_Img"/>
      <sheetName val="S10Tfr_Img"/>
      <sheetName val="SUM%gTot"/>
      <sheetName val="Schange"/>
      <sheetName val="S%change"/>
      <sheetName val="Graphs"/>
      <sheetName val="WhatGroup"/>
      <sheetName val="B.3"/>
      <sheetName val="B.4"/>
      <sheetName val="B.5"/>
      <sheetName val="B.6"/>
      <sheetName val="C.3"/>
      <sheetName val="C.4"/>
      <sheetName val="C.5"/>
      <sheetName val="C.6"/>
      <sheetName val="D"/>
      <sheetName val="H.2"/>
      <sheetName val="H.3"/>
      <sheetName val="H.4"/>
      <sheetName val="I.2"/>
      <sheetName val="I.3"/>
      <sheetName val="I.4"/>
      <sheetName val="J"/>
      <sheetName val="L"/>
      <sheetName val="M.1"/>
      <sheetName val="CalcIMG"/>
      <sheetName val="CalcIMGdom"/>
      <sheetName val="CalcIMGfor"/>
      <sheetName val="PopProjDOM"/>
      <sheetName val="PopProjFOR"/>
      <sheetName val="PopProjTOT"/>
      <sheetName val="DOMmig"/>
      <sheetName val="FORmig"/>
      <sheetName val="Diff"/>
      <sheetName val="NETmig"/>
      <sheetName val="NetMigShareDOM"/>
      <sheetName val="NetMigShareFOR"/>
      <sheetName val="NetMigShare"/>
      <sheetName val="NetMigTotDOM"/>
      <sheetName val="NetMigTotFOR"/>
      <sheetName val="NetMigNew"/>
      <sheetName val="NetMigTOT"/>
      <sheetName val="SexRatio"/>
      <sheetName val="NativityAdjCalcs"/>
      <sheetName val="DeathAdjDOM"/>
      <sheetName val="DeathAdjFOR"/>
      <sheetName val="AsfrTOTcb"/>
      <sheetName val="AsfrDOM"/>
      <sheetName val="AsfrFOR"/>
      <sheetName val="ASFRadj"/>
      <sheetName val="BirthsDom"/>
      <sheetName val="BirthsFor"/>
      <sheetName val="BirthsTot"/>
      <sheetName val="CalcTFR"/>
      <sheetName val="Guide"/>
      <sheetName val="Methods"/>
      <sheetName val="How to Use Lup Columns"/>
      <sheetName val="Codes_Conventions"/>
      <sheetName val="SASsum"/>
      <sheetName val="Check"/>
      <sheetName val="ListOfSheets"/>
      <sheetName val="Macro List"/>
      <sheetName val="CheckInputSums"/>
      <sheetName val="Email text"/>
      <sheetName val="Deaths_FOR"/>
      <sheetName val="Deaths_DOM"/>
      <sheetName val="Death_rates"/>
      <sheetName val="DeathRatesDOM_Adj"/>
      <sheetName val="DeathRatesFOR_Adj"/>
      <sheetName val="DeathRatesTOT"/>
      <sheetName val="DeathRatesDOM"/>
      <sheetName val="DeathRatesFOR"/>
      <sheetName val="DeathsDOM"/>
      <sheetName val="DeathsFOR"/>
      <sheetName val="DeathsTOT"/>
    </sheetNames>
    <sheetDataSet>
      <sheetData sheetId="0">
        <row r="13">
          <cell r="B13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O1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P28"/>
  <sheetViews>
    <sheetView tabSelected="1" zoomScaleNormal="100" workbookViewId="0"/>
  </sheetViews>
  <sheetFormatPr baseColWidth="10" defaultColWidth="8.83203125" defaultRowHeight="13" x14ac:dyDescent="0.15"/>
  <cols>
    <col min="1" max="1" width="8.83203125" style="1"/>
    <col min="2" max="2" width="21.33203125" style="1" customWidth="1"/>
    <col min="3" max="4" width="8.5" style="1" customWidth="1"/>
    <col min="5" max="5" width="8" style="1" customWidth="1"/>
    <col min="6" max="6" width="8.1640625" style="1" customWidth="1"/>
    <col min="7" max="7" width="7.83203125" style="1" customWidth="1"/>
    <col min="8" max="8" width="11.33203125" style="1" customWidth="1"/>
    <col min="9" max="9" width="14" style="1" customWidth="1"/>
    <col min="10" max="10" width="17.33203125" style="1" customWidth="1"/>
    <col min="11" max="11" width="10.33203125" style="1" bestFit="1" customWidth="1"/>
    <col min="12" max="12" width="9.33203125" style="1" bestFit="1" customWidth="1"/>
    <col min="13" max="16384" width="8.83203125" style="1"/>
  </cols>
  <sheetData>
    <row r="1" spans="2:11" ht="24" x14ac:dyDescent="0.3">
      <c r="B1" s="132"/>
      <c r="C1" s="133"/>
      <c r="D1" s="133"/>
      <c r="E1" s="133"/>
      <c r="F1" s="133"/>
      <c r="G1" s="133"/>
      <c r="H1" s="133"/>
      <c r="I1" s="133"/>
      <c r="J1" s="133"/>
    </row>
    <row r="2" spans="2:11" ht="51.75" customHeight="1" thickBot="1" x14ac:dyDescent="0.3">
      <c r="B2" s="130" t="s">
        <v>83</v>
      </c>
      <c r="C2" s="130"/>
      <c r="D2" s="130"/>
      <c r="E2" s="130"/>
      <c r="F2" s="130"/>
      <c r="G2" s="130"/>
      <c r="H2" s="130"/>
      <c r="I2" s="130"/>
      <c r="J2" s="131"/>
    </row>
    <row r="3" spans="2:11" ht="83.25" customHeight="1" thickBot="1" x14ac:dyDescent="0.25">
      <c r="B3" s="2" t="s">
        <v>1</v>
      </c>
      <c r="C3" s="15" t="s">
        <v>12</v>
      </c>
      <c r="D3" s="17" t="s">
        <v>19</v>
      </c>
      <c r="E3" s="15" t="s">
        <v>20</v>
      </c>
      <c r="F3" s="17" t="s">
        <v>21</v>
      </c>
      <c r="G3" s="15" t="s">
        <v>22</v>
      </c>
      <c r="H3" s="19" t="s">
        <v>23</v>
      </c>
      <c r="I3" s="16" t="s">
        <v>64</v>
      </c>
      <c r="J3" s="20" t="s">
        <v>24</v>
      </c>
    </row>
    <row r="4" spans="2:11" ht="15" x14ac:dyDescent="0.2">
      <c r="B4" s="6" t="s">
        <v>25</v>
      </c>
      <c r="C4" s="24">
        <f>C5+C6+C8+C9</f>
        <v>23627.784</v>
      </c>
      <c r="D4" s="24">
        <f>D5+D6+D8+D9</f>
        <v>24831.798000000003</v>
      </c>
      <c r="E4" s="24">
        <f>E5+E6+E8+E9</f>
        <v>25440.852000000003</v>
      </c>
      <c r="F4" s="24">
        <f>F5+F6+F8+F9</f>
        <v>26707.155999999999</v>
      </c>
      <c r="G4" s="24">
        <f>G5+G6+G8+G9</f>
        <v>28481.736967599991</v>
      </c>
      <c r="H4" s="25">
        <f>G4-C4</f>
        <v>4853.9529675999911</v>
      </c>
      <c r="I4" s="26">
        <f>H4/C4</f>
        <v>0.20543411805355893</v>
      </c>
      <c r="J4" s="26">
        <f t="shared" ref="J4:J17" si="0">H4/$H$21</f>
        <v>0.58469479263318558</v>
      </c>
      <c r="K4" s="3"/>
    </row>
    <row r="5" spans="2:11" ht="15" x14ac:dyDescent="0.2">
      <c r="B5" s="27" t="s">
        <v>11</v>
      </c>
      <c r="C5" s="5">
        <v>11966.096</v>
      </c>
      <c r="D5" s="5">
        <v>12275.272000000001</v>
      </c>
      <c r="E5" s="5">
        <v>11743.023999999999</v>
      </c>
      <c r="F5" s="5">
        <v>12323.945</v>
      </c>
      <c r="G5" s="5">
        <v>12522.68769479999</v>
      </c>
      <c r="H5" s="18">
        <f t="shared" ref="H5:H19" si="1">G5-C5</f>
        <v>556.59169479999036</v>
      </c>
      <c r="I5" s="21">
        <f t="shared" ref="I5:I19" si="2">H5/C5</f>
        <v>4.65140589545655E-2</v>
      </c>
      <c r="J5" s="21">
        <f t="shared" si="0"/>
        <v>6.7045615757860083E-2</v>
      </c>
      <c r="K5" s="23"/>
    </row>
    <row r="6" spans="2:11" ht="15" x14ac:dyDescent="0.2">
      <c r="B6" s="4" t="s">
        <v>4</v>
      </c>
      <c r="C6" s="28">
        <v>3346.2550000000001</v>
      </c>
      <c r="D6" s="28">
        <v>3907.8150000000001</v>
      </c>
      <c r="E6" s="28">
        <v>4432.53</v>
      </c>
      <c r="F6" s="28">
        <v>4445.5519999999997</v>
      </c>
      <c r="G6" s="28">
        <v>5242.6237404999993</v>
      </c>
      <c r="H6" s="29">
        <f t="shared" si="1"/>
        <v>1896.3687404999991</v>
      </c>
      <c r="I6" s="30">
        <f t="shared" si="2"/>
        <v>0.56671375627380427</v>
      </c>
      <c r="J6" s="30">
        <f t="shared" si="0"/>
        <v>0.22843174107452066</v>
      </c>
      <c r="K6" s="3"/>
    </row>
    <row r="7" spans="2:11" ht="15" x14ac:dyDescent="0.2">
      <c r="B7" s="128" t="s">
        <v>16</v>
      </c>
      <c r="C7" s="5">
        <v>578.745</v>
      </c>
      <c r="D7" s="5">
        <v>648.678</v>
      </c>
      <c r="E7" s="5">
        <v>765.19100000000003</v>
      </c>
      <c r="F7" s="5">
        <v>864.90700000000004</v>
      </c>
      <c r="G7" s="5">
        <v>1309.4225482000004</v>
      </c>
      <c r="H7" s="18">
        <f t="shared" si="1"/>
        <v>730.67754820000039</v>
      </c>
      <c r="I7" s="21">
        <f t="shared" si="2"/>
        <v>1.2625207098117486</v>
      </c>
      <c r="J7" s="21">
        <f t="shared" si="0"/>
        <v>8.8015553586577464E-2</v>
      </c>
    </row>
    <row r="8" spans="2:11" ht="15" x14ac:dyDescent="0.2">
      <c r="B8" s="127" t="s">
        <v>2</v>
      </c>
      <c r="C8" s="28">
        <v>4484.933</v>
      </c>
      <c r="D8" s="28">
        <v>4679.1940000000004</v>
      </c>
      <c r="E8" s="28">
        <v>4866.67</v>
      </c>
      <c r="F8" s="28">
        <v>5078.8620000000001</v>
      </c>
      <c r="G8" s="28">
        <v>5815.2448097999977</v>
      </c>
      <c r="H8" s="29">
        <f t="shared" si="1"/>
        <v>1330.3118097999977</v>
      </c>
      <c r="I8" s="30">
        <f t="shared" si="2"/>
        <v>0.29661798956639879</v>
      </c>
      <c r="J8" s="30">
        <f t="shared" si="0"/>
        <v>0.16024596714481132</v>
      </c>
    </row>
    <row r="9" spans="2:11" ht="15" x14ac:dyDescent="0.2">
      <c r="B9" s="127" t="s">
        <v>3</v>
      </c>
      <c r="C9" s="28">
        <v>3830.5</v>
      </c>
      <c r="D9" s="28">
        <v>3969.5169999999998</v>
      </c>
      <c r="E9" s="28">
        <v>4398.6279999999997</v>
      </c>
      <c r="F9" s="28">
        <v>4858.7969999999996</v>
      </c>
      <c r="G9" s="28">
        <v>4901.1807225000002</v>
      </c>
      <c r="H9" s="29">
        <f t="shared" si="1"/>
        <v>1070.6807225000002</v>
      </c>
      <c r="I9" s="30">
        <f t="shared" si="2"/>
        <v>0.27951461232215119</v>
      </c>
      <c r="J9" s="30">
        <f t="shared" si="0"/>
        <v>0.1289714686559931</v>
      </c>
    </row>
    <row r="10" spans="2:11" ht="15" x14ac:dyDescent="0.2">
      <c r="B10" s="128" t="s">
        <v>15</v>
      </c>
      <c r="C10" s="5">
        <v>3358.78</v>
      </c>
      <c r="D10" s="5">
        <v>3397.0250000000001</v>
      </c>
      <c r="E10" s="5">
        <v>3832.6190000000001</v>
      </c>
      <c r="F10" s="5">
        <v>4210.915</v>
      </c>
      <c r="G10" s="5">
        <v>4178.5834309000011</v>
      </c>
      <c r="H10" s="18">
        <f t="shared" si="1"/>
        <v>819.80343090000088</v>
      </c>
      <c r="I10" s="21">
        <f t="shared" si="2"/>
        <v>0.24407773980433398</v>
      </c>
      <c r="J10" s="21">
        <f t="shared" si="0"/>
        <v>9.8751430067328089E-2</v>
      </c>
    </row>
    <row r="11" spans="2:11" ht="15" x14ac:dyDescent="0.2">
      <c r="B11" s="6" t="s">
        <v>85</v>
      </c>
      <c r="C11" s="28">
        <v>3972.2350000000001</v>
      </c>
      <c r="D11" s="28">
        <v>3981.9479999999999</v>
      </c>
      <c r="E11" s="28">
        <v>4282.8019999999997</v>
      </c>
      <c r="F11" s="28">
        <v>4384.5879999999997</v>
      </c>
      <c r="G11" s="28">
        <v>4966.4164962000059</v>
      </c>
      <c r="H11" s="29">
        <f t="shared" si="1"/>
        <v>994.18149620000577</v>
      </c>
      <c r="I11" s="30">
        <f t="shared" si="2"/>
        <v>0.25028264848378956</v>
      </c>
      <c r="J11" s="30">
        <f t="shared" si="0"/>
        <v>0.1197565669961218</v>
      </c>
    </row>
    <row r="12" spans="2:11" ht="15" x14ac:dyDescent="0.2">
      <c r="B12" s="4" t="s">
        <v>14</v>
      </c>
      <c r="C12" s="5">
        <v>3025.7759999999998</v>
      </c>
      <c r="D12" s="5">
        <v>3027.1289999999999</v>
      </c>
      <c r="E12" s="5">
        <v>3194.7220000000002</v>
      </c>
      <c r="F12" s="5">
        <v>3418.9349999999999</v>
      </c>
      <c r="G12" s="5">
        <v>3983.4287359000036</v>
      </c>
      <c r="H12" s="18">
        <f t="shared" si="1"/>
        <v>957.65273590000379</v>
      </c>
      <c r="I12" s="21">
        <f>H12/C12</f>
        <v>0.31649822587660287</v>
      </c>
      <c r="J12" s="126">
        <f t="shared" si="0"/>
        <v>0.11535640571081017</v>
      </c>
    </row>
    <row r="13" spans="2:11" ht="15" x14ac:dyDescent="0.2">
      <c r="B13" s="6" t="s">
        <v>7</v>
      </c>
      <c r="C13" s="28">
        <v>7800.6679999999997</v>
      </c>
      <c r="D13" s="28">
        <v>7980.1689999999999</v>
      </c>
      <c r="E13" s="28">
        <v>8296.73</v>
      </c>
      <c r="F13" s="28">
        <v>8199.9789999999994</v>
      </c>
      <c r="G13" s="28">
        <v>8503.5687087999868</v>
      </c>
      <c r="H13" s="29">
        <f>G13-C13</f>
        <v>702.90070879998711</v>
      </c>
      <c r="I13" s="30">
        <f>H13/C13</f>
        <v>9.0107758566316004E-2</v>
      </c>
      <c r="J13" s="30">
        <f t="shared" si="0"/>
        <v>8.4669626367792253E-2</v>
      </c>
    </row>
    <row r="14" spans="2:11" ht="15" x14ac:dyDescent="0.2">
      <c r="B14" s="27" t="s">
        <v>13</v>
      </c>
      <c r="C14" s="5">
        <v>2369.5349999999999</v>
      </c>
      <c r="D14" s="5">
        <v>2637.2750000000001</v>
      </c>
      <c r="E14" s="5">
        <v>2858.181</v>
      </c>
      <c r="F14" s="5">
        <v>2650.2420000000002</v>
      </c>
      <c r="G14" s="5">
        <v>2990.4255463000009</v>
      </c>
      <c r="H14" s="18">
        <f>G14-C14</f>
        <v>620.89054630000101</v>
      </c>
      <c r="I14" s="21">
        <f>H14/C14</f>
        <v>0.26203054451611857</v>
      </c>
      <c r="J14" s="126">
        <f t="shared" si="0"/>
        <v>7.4790891390998218E-2</v>
      </c>
    </row>
    <row r="15" spans="2:11" ht="15" x14ac:dyDescent="0.2">
      <c r="B15" s="6" t="s">
        <v>9</v>
      </c>
      <c r="C15" s="28">
        <v>1920.848</v>
      </c>
      <c r="D15" s="28">
        <v>2156.0120000000002</v>
      </c>
      <c r="E15" s="28">
        <v>2245.1610000000001</v>
      </c>
      <c r="F15" s="28">
        <v>2440.1880000000001</v>
      </c>
      <c r="G15" s="28">
        <v>2610.8403147000004</v>
      </c>
      <c r="H15" s="29">
        <f t="shared" si="1"/>
        <v>689.99231470000041</v>
      </c>
      <c r="I15" s="30">
        <f t="shared" si="2"/>
        <v>0.35921234512048866</v>
      </c>
      <c r="J15" s="30">
        <f t="shared" si="0"/>
        <v>8.3114714142251883E-2</v>
      </c>
    </row>
    <row r="16" spans="2:11" ht="15" x14ac:dyDescent="0.2">
      <c r="B16" s="6" t="s">
        <v>5</v>
      </c>
      <c r="C16" s="28">
        <v>2285.268</v>
      </c>
      <c r="D16" s="28">
        <v>2193.2559999999999</v>
      </c>
      <c r="E16" s="28">
        <v>2214.741</v>
      </c>
      <c r="F16" s="28">
        <v>2787.1289999999999</v>
      </c>
      <c r="G16" s="28">
        <v>2792.2692453000018</v>
      </c>
      <c r="H16" s="29">
        <f t="shared" si="1"/>
        <v>507.00124530000176</v>
      </c>
      <c r="I16" s="30">
        <f t="shared" si="2"/>
        <v>0.22185636227348465</v>
      </c>
      <c r="J16" s="30">
        <f t="shared" si="0"/>
        <v>6.107207671029926E-2</v>
      </c>
    </row>
    <row r="17" spans="2:16" ht="15" x14ac:dyDescent="0.2">
      <c r="B17" s="6" t="s">
        <v>6</v>
      </c>
      <c r="C17" s="28">
        <v>4354.5200000000004</v>
      </c>
      <c r="D17" s="28">
        <v>4416.1310000000003</v>
      </c>
      <c r="E17" s="28">
        <v>4419.076</v>
      </c>
      <c r="F17" s="28">
        <v>4392.3230000000003</v>
      </c>
      <c r="G17" s="28">
        <v>4907.4308256000022</v>
      </c>
      <c r="H17" s="29">
        <f t="shared" si="1"/>
        <v>552.91082560000177</v>
      </c>
      <c r="I17" s="30">
        <f t="shared" si="2"/>
        <v>0.12697400071649728</v>
      </c>
      <c r="J17" s="30">
        <f t="shared" si="0"/>
        <v>6.6602227643479298E-2</v>
      </c>
    </row>
    <row r="18" spans="2:16" ht="15" x14ac:dyDescent="0.2">
      <c r="B18" s="6" t="s">
        <v>8</v>
      </c>
      <c r="C18" s="28">
        <v>682.43200000000002</v>
      </c>
      <c r="D18" s="28">
        <v>716.83500000000004</v>
      </c>
      <c r="E18" s="28">
        <v>680.24099999999999</v>
      </c>
      <c r="F18" s="28">
        <v>609.62300000000005</v>
      </c>
      <c r="G18" s="28">
        <v>628.29864549999991</v>
      </c>
      <c r="H18" s="29">
        <f t="shared" si="1"/>
        <v>-54.13335450000011</v>
      </c>
      <c r="I18" s="30" t="s">
        <v>17</v>
      </c>
      <c r="J18" s="30" t="s">
        <v>17</v>
      </c>
    </row>
    <row r="19" spans="2:16" ht="15" x14ac:dyDescent="0.2">
      <c r="B19" s="6" t="s">
        <v>10</v>
      </c>
      <c r="C19" s="28">
        <v>366.57299999999998</v>
      </c>
      <c r="D19" s="28">
        <v>291.053</v>
      </c>
      <c r="E19" s="28">
        <v>473.43</v>
      </c>
      <c r="F19" s="28">
        <v>397.99599999999998</v>
      </c>
      <c r="G19" s="28">
        <v>421.45346900000004</v>
      </c>
      <c r="H19" s="29">
        <f t="shared" si="1"/>
        <v>54.880469000000062</v>
      </c>
      <c r="I19" s="30">
        <f t="shared" si="2"/>
        <v>0.14971225103867461</v>
      </c>
      <c r="J19" s="30">
        <f>H19/$H$21</f>
        <v>6.6107613023355877E-3</v>
      </c>
      <c r="K19" s="3"/>
      <c r="L19" s="9"/>
    </row>
    <row r="20" spans="2:16" ht="16" thickBot="1" x14ac:dyDescent="0.25">
      <c r="B20" s="6" t="s">
        <v>18</v>
      </c>
      <c r="C20" s="28">
        <f>C21-C4</f>
        <v>21382.544000000002</v>
      </c>
      <c r="D20" s="28">
        <f>D21-D4</f>
        <v>21735.403999999995</v>
      </c>
      <c r="E20" s="28">
        <f>E21-E4</f>
        <v>22612.181</v>
      </c>
      <c r="F20" s="28">
        <f>F21-F4</f>
        <v>23211.826000000005</v>
      </c>
      <c r="G20" s="28">
        <f>G21-G4</f>
        <v>24830.277705099983</v>
      </c>
      <c r="H20" s="29">
        <f>G20-C20</f>
        <v>3447.7337050999813</v>
      </c>
      <c r="I20" s="30">
        <f>H20/C20</f>
        <v>0.1612405757284999</v>
      </c>
      <c r="J20" s="55">
        <f>H20/$H$21</f>
        <v>0.41530520736681437</v>
      </c>
      <c r="K20" s="12"/>
    </row>
    <row r="21" spans="2:16" ht="16" thickBot="1" x14ac:dyDescent="0.25">
      <c r="B21" s="7" t="s">
        <v>0</v>
      </c>
      <c r="C21" s="8">
        <v>45010.328000000001</v>
      </c>
      <c r="D21" s="8">
        <v>46567.201999999997</v>
      </c>
      <c r="E21" s="8">
        <v>48053.033000000003</v>
      </c>
      <c r="F21" s="8">
        <v>49918.982000000004</v>
      </c>
      <c r="G21" s="8">
        <v>53312.014672699974</v>
      </c>
      <c r="H21" s="8">
        <f>G21-C21</f>
        <v>8301.6866726999724</v>
      </c>
      <c r="I21" s="22">
        <f>H21/C21</f>
        <v>0.18443959512358968</v>
      </c>
      <c r="J21" s="55">
        <f>H21/$H$21</f>
        <v>1</v>
      </c>
      <c r="K21" s="12"/>
      <c r="L21" s="11"/>
      <c r="M21" s="12"/>
    </row>
    <row r="22" spans="2:16" ht="15" x14ac:dyDescent="0.2">
      <c r="B22" s="1" t="s">
        <v>84</v>
      </c>
      <c r="I22" s="10"/>
    </row>
    <row r="23" spans="2:16" x14ac:dyDescent="0.15">
      <c r="B23" s="1" t="s">
        <v>65</v>
      </c>
    </row>
    <row r="24" spans="2:16" x14ac:dyDescent="0.15">
      <c r="B24" s="1" t="s">
        <v>66</v>
      </c>
    </row>
    <row r="25" spans="2:16" x14ac:dyDescent="0.15">
      <c r="C25" s="14"/>
    </row>
    <row r="26" spans="2:16" x14ac:dyDescent="0.15">
      <c r="M26" s="1" t="s">
        <v>26</v>
      </c>
      <c r="P26" s="1">
        <f>2.4/3</f>
        <v>0.79999999999999993</v>
      </c>
    </row>
    <row r="27" spans="2:16" x14ac:dyDescent="0.15">
      <c r="C27" s="13"/>
    </row>
    <row r="28" spans="2:16" ht="11.5" customHeight="1" x14ac:dyDescent="0.15">
      <c r="C28" s="13"/>
    </row>
  </sheetData>
  <sortState ref="B4:J18">
    <sortCondition descending="1" ref="J4:J18"/>
  </sortState>
  <mergeCells count="2">
    <mergeCell ref="B2:J2"/>
    <mergeCell ref="B1:J1"/>
  </mergeCells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D8C23-0F94-4E28-911A-CB00CE39D25D}">
  <dimension ref="B1:BL42"/>
  <sheetViews>
    <sheetView zoomScale="120" zoomScaleNormal="120" workbookViewId="0"/>
  </sheetViews>
  <sheetFormatPr baseColWidth="10" defaultColWidth="11.83203125" defaultRowHeight="15" x14ac:dyDescent="0.2"/>
  <cols>
    <col min="1" max="1" width="11.83203125" style="32"/>
    <col min="2" max="8" width="13.5" style="32" customWidth="1"/>
    <col min="9" max="9" width="14.6640625" style="32" customWidth="1"/>
    <col min="10" max="14" width="13.5" style="32" customWidth="1"/>
    <col min="15" max="16384" width="11.83203125" style="32"/>
  </cols>
  <sheetData>
    <row r="1" spans="2:64" ht="26" x14ac:dyDescent="0.3">
      <c r="B1" s="138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</row>
    <row r="2" spans="2:64" ht="27" thickBot="1" x14ac:dyDescent="0.35">
      <c r="B2" s="136" t="s">
        <v>82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</row>
    <row r="3" spans="2:64" ht="43.5" customHeight="1" thickBot="1" x14ac:dyDescent="0.3">
      <c r="B3" s="57"/>
      <c r="C3" s="146" t="s">
        <v>74</v>
      </c>
      <c r="D3" s="147"/>
      <c r="E3" s="147"/>
      <c r="F3" s="140" t="s">
        <v>75</v>
      </c>
      <c r="G3" s="141"/>
      <c r="H3" s="142" t="s">
        <v>76</v>
      </c>
      <c r="I3" s="143"/>
      <c r="J3" s="144" t="s">
        <v>78</v>
      </c>
      <c r="K3" s="145"/>
      <c r="L3" s="145"/>
      <c r="M3" s="134" t="s">
        <v>77</v>
      </c>
      <c r="N3" s="135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</row>
    <row r="4" spans="2:64" ht="39.75" customHeight="1" x14ac:dyDescent="0.25">
      <c r="B4" s="61"/>
      <c r="C4" s="101" t="s">
        <v>49</v>
      </c>
      <c r="D4" s="66" t="s">
        <v>50</v>
      </c>
      <c r="E4" s="101" t="s">
        <v>51</v>
      </c>
      <c r="F4" s="129" t="s">
        <v>52</v>
      </c>
      <c r="G4" s="129" t="s">
        <v>53</v>
      </c>
      <c r="H4" s="101" t="s">
        <v>54</v>
      </c>
      <c r="I4" s="101" t="s">
        <v>55</v>
      </c>
      <c r="J4" s="103" t="s">
        <v>56</v>
      </c>
      <c r="K4" s="103" t="s">
        <v>57</v>
      </c>
      <c r="L4" s="103" t="s">
        <v>58</v>
      </c>
      <c r="M4" s="118" t="s">
        <v>59</v>
      </c>
      <c r="N4" s="67" t="s">
        <v>60</v>
      </c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</row>
    <row r="5" spans="2:64" ht="107.25" customHeight="1" thickBot="1" x14ac:dyDescent="0.3">
      <c r="B5" s="100" t="s">
        <v>27</v>
      </c>
      <c r="C5" s="102" t="s">
        <v>67</v>
      </c>
      <c r="D5" s="119" t="s">
        <v>68</v>
      </c>
      <c r="E5" s="106" t="s">
        <v>69</v>
      </c>
      <c r="F5" s="104" t="s">
        <v>70</v>
      </c>
      <c r="G5" s="105" t="s">
        <v>71</v>
      </c>
      <c r="H5" s="106" t="s">
        <v>70</v>
      </c>
      <c r="I5" s="106" t="s">
        <v>71</v>
      </c>
      <c r="J5" s="107" t="s">
        <v>70</v>
      </c>
      <c r="K5" s="108" t="s">
        <v>71</v>
      </c>
      <c r="L5" s="108" t="s">
        <v>72</v>
      </c>
      <c r="M5" s="120" t="s">
        <v>70</v>
      </c>
      <c r="N5" s="125" t="s">
        <v>73</v>
      </c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40" t="s">
        <v>47</v>
      </c>
      <c r="AE5" s="40"/>
      <c r="AF5" s="40"/>
      <c r="AG5" s="40" t="s">
        <v>62</v>
      </c>
      <c r="AH5" s="40" t="s">
        <v>28</v>
      </c>
      <c r="AI5" s="40" t="s">
        <v>45</v>
      </c>
      <c r="AJ5" s="40" t="s">
        <v>46</v>
      </c>
      <c r="AK5" s="40" t="s">
        <v>63</v>
      </c>
      <c r="AL5" s="40" t="s">
        <v>44</v>
      </c>
      <c r="AM5" s="40"/>
      <c r="AN5" s="40" t="s">
        <v>41</v>
      </c>
      <c r="AO5" s="35" t="s">
        <v>42</v>
      </c>
      <c r="AP5" s="40" t="s">
        <v>43</v>
      </c>
      <c r="AQ5" s="41" t="s">
        <v>36</v>
      </c>
      <c r="AR5" s="41"/>
      <c r="AS5" s="40" t="s">
        <v>34</v>
      </c>
      <c r="AT5" s="35" t="s">
        <v>38</v>
      </c>
      <c r="AU5" s="35" t="s">
        <v>39</v>
      </c>
      <c r="AV5" s="40" t="s">
        <v>31</v>
      </c>
      <c r="AW5" s="40"/>
      <c r="AX5" s="40"/>
      <c r="AY5" s="40"/>
      <c r="AZ5" s="34" t="s">
        <v>29</v>
      </c>
      <c r="BA5" s="34" t="s">
        <v>30</v>
      </c>
      <c r="BB5" s="34" t="s">
        <v>32</v>
      </c>
      <c r="BC5" s="34" t="s">
        <v>33</v>
      </c>
      <c r="BD5" s="40" t="s">
        <v>34</v>
      </c>
      <c r="BE5" s="40" t="s">
        <v>35</v>
      </c>
      <c r="BF5" s="41" t="s">
        <v>36</v>
      </c>
      <c r="BG5" s="35" t="s">
        <v>37</v>
      </c>
      <c r="BL5" s="40" t="s">
        <v>40</v>
      </c>
    </row>
    <row r="6" spans="2:64" s="33" customFormat="1" ht="14.5" customHeight="1" x14ac:dyDescent="0.2">
      <c r="B6" s="72">
        <v>36526</v>
      </c>
      <c r="C6" s="109">
        <v>17.384032000000001</v>
      </c>
      <c r="D6" s="110">
        <f t="shared" ref="D6:D31" si="0">C6/(C6+AV6)</f>
        <v>0.12885459196701612</v>
      </c>
      <c r="E6" s="111">
        <v>0.26705106162647418</v>
      </c>
      <c r="F6" s="112">
        <v>0.22487935543916227</v>
      </c>
      <c r="G6" s="113">
        <v>34.576084000000009</v>
      </c>
      <c r="H6" s="111">
        <v>0.16943430114625047</v>
      </c>
      <c r="I6" s="114">
        <v>12.705343000000001</v>
      </c>
      <c r="J6" s="115">
        <v>0.20324431618454553</v>
      </c>
      <c r="K6" s="116">
        <v>11.460246000000003</v>
      </c>
      <c r="L6" s="117" t="s">
        <v>48</v>
      </c>
      <c r="M6" s="83">
        <v>0.10544339469800064</v>
      </c>
      <c r="N6" s="84">
        <v>3.6824370000000002</v>
      </c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36">
        <v>56.386551000000004</v>
      </c>
      <c r="AE6" s="36">
        <f t="shared" ref="AE6:AE31" si="1">AD6*J6</f>
        <v>11.460246000000003</v>
      </c>
      <c r="AF6" s="36">
        <f>AD6*$J$6</f>
        <v>11.460246000000003</v>
      </c>
      <c r="AG6" s="36">
        <f t="shared" ref="AG6:AG30" si="2">AE6-AF6</f>
        <v>0</v>
      </c>
      <c r="AH6" s="46">
        <v>153.753927</v>
      </c>
      <c r="AI6" s="46">
        <v>119.177843</v>
      </c>
      <c r="AJ6" s="46">
        <f>AH6*(1-$F$6)</f>
        <v>119.177843</v>
      </c>
      <c r="AK6" s="46"/>
      <c r="AL6" s="47">
        <f t="shared" ref="AL6:AL31" si="3">AH6*(1-F6)</f>
        <v>119.177843</v>
      </c>
      <c r="AM6" s="38">
        <v>34.576084000000009</v>
      </c>
      <c r="AN6" s="44">
        <v>12.748824000000001</v>
      </c>
      <c r="AO6" s="44">
        <v>84.706804000000005</v>
      </c>
      <c r="AP6" s="37">
        <f>AN6/(AN6+AO6)</f>
        <v>0.13081670357713973</v>
      </c>
      <c r="AQ6" s="42">
        <v>0.20324431618454553</v>
      </c>
      <c r="AR6" s="42"/>
      <c r="AS6" s="42">
        <v>0.22487935543916227</v>
      </c>
      <c r="AT6" s="44">
        <v>34.576084000000009</v>
      </c>
      <c r="AU6" s="44">
        <v>11.460246000000003</v>
      </c>
      <c r="AV6" s="44">
        <v>117.527978</v>
      </c>
      <c r="AW6" s="44"/>
      <c r="AX6" s="44"/>
      <c r="AY6" s="44"/>
      <c r="AZ6" s="37"/>
      <c r="BA6" s="37"/>
      <c r="BB6" s="44">
        <v>84.706804000000005</v>
      </c>
      <c r="BC6" s="44">
        <v>84.706804000000005</v>
      </c>
      <c r="BD6" s="42">
        <v>0.22487935543916227</v>
      </c>
      <c r="BE6" s="42">
        <v>0.16943430114625047</v>
      </c>
      <c r="BF6" s="42">
        <v>0.20324431618454553</v>
      </c>
      <c r="BG6" s="37">
        <v>0.10544339469800064</v>
      </c>
      <c r="BL6" s="37">
        <v>0.2670510616264743</v>
      </c>
    </row>
    <row r="7" spans="2:64" s="33" customFormat="1" x14ac:dyDescent="0.2">
      <c r="B7" s="52">
        <v>36892</v>
      </c>
      <c r="C7" s="64">
        <v>18.691179999999999</v>
      </c>
      <c r="D7" s="65">
        <f t="shared" si="0"/>
        <v>0.13725252147769057</v>
      </c>
      <c r="E7" s="58">
        <v>0.25611557918556382</v>
      </c>
      <c r="F7" s="48">
        <v>0.22799265302763205</v>
      </c>
      <c r="G7" s="49">
        <v>35.203910999999998</v>
      </c>
      <c r="H7" s="58">
        <v>0.17431487025848569</v>
      </c>
      <c r="I7" s="53">
        <v>13.108730999999997</v>
      </c>
      <c r="J7" s="51">
        <v>0.20692354080023323</v>
      </c>
      <c r="K7" s="62">
        <v>11.738608999999999</v>
      </c>
      <c r="L7" s="62">
        <v>0.20871950586051799</v>
      </c>
      <c r="M7" s="69">
        <v>0.11050123114404643</v>
      </c>
      <c r="N7" s="70">
        <v>3.8610769999999999</v>
      </c>
      <c r="O7" s="35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36">
        <v>56.729209999999995</v>
      </c>
      <c r="AE7" s="36">
        <f t="shared" si="1"/>
        <v>11.738608999999999</v>
      </c>
      <c r="AF7" s="36">
        <f t="shared" ref="AF7:AF31" si="4">AD7*$J$6</f>
        <v>11.52988949413948</v>
      </c>
      <c r="AG7" s="36">
        <f t="shared" si="2"/>
        <v>0.20871950586051824</v>
      </c>
      <c r="AH7" s="46">
        <v>154.40809400000001</v>
      </c>
      <c r="AI7" s="46">
        <v>119.20418300000001</v>
      </c>
      <c r="AJ7" s="46">
        <f t="shared" ref="AJ7:AJ31" si="5">AH7*(1-$F$6)</f>
        <v>119.68490134669042</v>
      </c>
      <c r="AK7" s="46"/>
      <c r="AL7" s="47">
        <f t="shared" si="3"/>
        <v>119.20418300000001</v>
      </c>
      <c r="AM7" s="38">
        <v>35.203910999999998</v>
      </c>
      <c r="AN7" s="44">
        <v>13.572917</v>
      </c>
      <c r="AO7" s="44">
        <v>84.480138999999994</v>
      </c>
      <c r="AP7" s="37">
        <f t="shared" ref="AP7:AP31" si="6">AN7/(AN7+AO7)</f>
        <v>0.13842421188789875</v>
      </c>
      <c r="AQ7" s="42">
        <v>0.20692354080023323</v>
      </c>
      <c r="AR7" s="42"/>
      <c r="AS7" s="42">
        <v>0.22799265302763205</v>
      </c>
      <c r="AT7" s="44">
        <v>35.203910999999998</v>
      </c>
      <c r="AU7" s="44">
        <v>11.738608999999999</v>
      </c>
      <c r="AV7" s="44">
        <v>117.489779</v>
      </c>
      <c r="AW7" s="44"/>
      <c r="AX7" s="44"/>
      <c r="AY7" s="44"/>
      <c r="AZ7" s="37"/>
      <c r="BA7" s="37"/>
      <c r="BB7" s="44">
        <v>84.480138999999994</v>
      </c>
      <c r="BC7" s="44">
        <v>84.480138999999994</v>
      </c>
      <c r="BD7" s="42">
        <v>0.22799265302763205</v>
      </c>
      <c r="BE7" s="42">
        <v>0.17431487025848569</v>
      </c>
      <c r="BF7" s="42">
        <v>0.20692354080023323</v>
      </c>
      <c r="BG7" s="37">
        <v>0.11050123114404643</v>
      </c>
      <c r="BL7" s="37">
        <v>0.25611557918556382</v>
      </c>
    </row>
    <row r="8" spans="2:64" s="33" customFormat="1" x14ac:dyDescent="0.2">
      <c r="B8" s="52">
        <v>37257</v>
      </c>
      <c r="C8" s="64">
        <v>18.834247000000001</v>
      </c>
      <c r="D8" s="65">
        <f t="shared" si="0"/>
        <v>0.1403687450647253</v>
      </c>
      <c r="E8" s="58">
        <v>0.25318570230529991</v>
      </c>
      <c r="F8" s="48">
        <v>0.23775879830212432</v>
      </c>
      <c r="G8" s="49">
        <v>37.122047000000009</v>
      </c>
      <c r="H8" s="58">
        <v>0.1835473201868616</v>
      </c>
      <c r="I8" s="53">
        <v>13.977400999999984</v>
      </c>
      <c r="J8" s="51">
        <v>0.21825897167550934</v>
      </c>
      <c r="K8" s="62">
        <v>12.526595000000002</v>
      </c>
      <c r="L8" s="62">
        <v>0.86174010147659175</v>
      </c>
      <c r="M8" s="69">
        <v>0.11265724677040724</v>
      </c>
      <c r="N8" s="70">
        <v>3.940998</v>
      </c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36">
        <v>57.393265</v>
      </c>
      <c r="AE8" s="36">
        <f t="shared" si="1"/>
        <v>12.526595000000002</v>
      </c>
      <c r="AF8" s="36">
        <f t="shared" si="4"/>
        <v>11.66485489852341</v>
      </c>
      <c r="AG8" s="36">
        <f t="shared" si="2"/>
        <v>0.86174010147659175</v>
      </c>
      <c r="AH8" s="46">
        <v>156.13322100000002</v>
      </c>
      <c r="AI8" s="46">
        <v>119.01117400000001</v>
      </c>
      <c r="AJ8" s="46">
        <f t="shared" si="5"/>
        <v>121.02208289887975</v>
      </c>
      <c r="AK8" s="46"/>
      <c r="AL8" s="47">
        <f t="shared" si="3"/>
        <v>119.01117400000001</v>
      </c>
      <c r="AM8" s="38">
        <v>37.122047000000009</v>
      </c>
      <c r="AN8" s="44">
        <v>13.628334000000001</v>
      </c>
      <c r="AO8" s="44">
        <v>82.341599000000002</v>
      </c>
      <c r="AP8" s="37">
        <f t="shared" si="6"/>
        <v>0.14200628857373487</v>
      </c>
      <c r="AQ8" s="42">
        <v>0.21825897167550934</v>
      </c>
      <c r="AR8" s="42"/>
      <c r="AS8" s="42">
        <v>0.23775879830212432</v>
      </c>
      <c r="AT8" s="44">
        <v>37.122047000000009</v>
      </c>
      <c r="AU8" s="44">
        <v>12.526595000000002</v>
      </c>
      <c r="AV8" s="44">
        <v>115.342681</v>
      </c>
      <c r="AW8" s="44"/>
      <c r="AX8" s="44"/>
      <c r="AY8" s="44"/>
      <c r="AZ8" s="37"/>
      <c r="BA8" s="37"/>
      <c r="BB8" s="44">
        <v>82.341599000000002</v>
      </c>
      <c r="BC8" s="44">
        <v>82.341599000000002</v>
      </c>
      <c r="BD8" s="42">
        <v>0.23775879830212432</v>
      </c>
      <c r="BE8" s="42">
        <v>0.1835473201868616</v>
      </c>
      <c r="BF8" s="42">
        <v>0.21825897167550934</v>
      </c>
      <c r="BG8" s="37">
        <v>0.11265724677040724</v>
      </c>
      <c r="BL8" s="37">
        <v>0.25318570230529991</v>
      </c>
    </row>
    <row r="9" spans="2:64" s="33" customFormat="1" x14ac:dyDescent="0.2">
      <c r="B9" s="52">
        <v>37622</v>
      </c>
      <c r="C9" s="64">
        <v>19.091424</v>
      </c>
      <c r="D9" s="65">
        <f t="shared" si="0"/>
        <v>0.14047436324387547</v>
      </c>
      <c r="E9" s="58">
        <v>0.25601785282089617</v>
      </c>
      <c r="F9" s="48">
        <v>0.24121900773125626</v>
      </c>
      <c r="G9" s="49">
        <v>38.322566999999992</v>
      </c>
      <c r="H9" s="58">
        <v>0.19051497105287252</v>
      </c>
      <c r="I9" s="53">
        <v>14.769731999999996</v>
      </c>
      <c r="J9" s="51">
        <v>0.22699842443507989</v>
      </c>
      <c r="K9" s="62">
        <v>13.248497</v>
      </c>
      <c r="L9" s="62">
        <v>1.38638068822757</v>
      </c>
      <c r="M9" s="69">
        <v>0.12299228011135409</v>
      </c>
      <c r="N9" s="70">
        <v>4.3552799999999996</v>
      </c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36">
        <v>58.363827999999998</v>
      </c>
      <c r="AE9" s="36">
        <f t="shared" si="1"/>
        <v>13.248497</v>
      </c>
      <c r="AF9" s="36">
        <f t="shared" si="4"/>
        <v>11.86211631177243</v>
      </c>
      <c r="AG9" s="36">
        <f t="shared" si="2"/>
        <v>1.38638068822757</v>
      </c>
      <c r="AH9" s="46">
        <v>158.870428</v>
      </c>
      <c r="AI9" s="46">
        <v>120.54786100000001</v>
      </c>
      <c r="AJ9" s="46">
        <f t="shared" si="5"/>
        <v>123.14374855301617</v>
      </c>
      <c r="AK9" s="46"/>
      <c r="AL9" s="47">
        <f t="shared" si="3"/>
        <v>120.54786100000001</v>
      </c>
      <c r="AM9" s="38">
        <v>38.322566999999992</v>
      </c>
      <c r="AN9" s="44">
        <v>13.674299</v>
      </c>
      <c r="AO9" s="44">
        <v>82.882866000000007</v>
      </c>
      <c r="AP9" s="37">
        <f t="shared" si="6"/>
        <v>0.14161868774834055</v>
      </c>
      <c r="AQ9" s="42">
        <v>0.22699842443507989</v>
      </c>
      <c r="AR9" s="42"/>
      <c r="AS9" s="42">
        <v>0.24121900773125626</v>
      </c>
      <c r="AT9" s="44">
        <v>38.322566999999992</v>
      </c>
      <c r="AU9" s="44">
        <v>13.248497</v>
      </c>
      <c r="AV9" s="44">
        <v>116.81539600000001</v>
      </c>
      <c r="AW9" s="44"/>
      <c r="AX9" s="44"/>
      <c r="AY9" s="44"/>
      <c r="AZ9" s="37"/>
      <c r="BA9" s="37"/>
      <c r="BB9" s="44">
        <v>82.882866000000007</v>
      </c>
      <c r="BC9" s="44">
        <v>82.882866000000007</v>
      </c>
      <c r="BD9" s="42">
        <v>0.24121900773125626</v>
      </c>
      <c r="BE9" s="42">
        <v>0.19051497105287252</v>
      </c>
      <c r="BF9" s="42">
        <v>0.22699842443507989</v>
      </c>
      <c r="BG9" s="37">
        <v>0.12299228011135409</v>
      </c>
      <c r="BL9" s="37">
        <v>0.25601785282089617</v>
      </c>
    </row>
    <row r="10" spans="2:64" s="33" customFormat="1" x14ac:dyDescent="0.2">
      <c r="B10" s="52">
        <v>37987</v>
      </c>
      <c r="C10" s="64">
        <v>19.517686999999999</v>
      </c>
      <c r="D10" s="65">
        <f t="shared" si="0"/>
        <v>0.14254384830976274</v>
      </c>
      <c r="E10" s="58">
        <v>0.26310570934980837</v>
      </c>
      <c r="F10" s="48">
        <v>0.24498230460968529</v>
      </c>
      <c r="G10" s="49">
        <v>39.213401999999995</v>
      </c>
      <c r="H10" s="58">
        <v>0.19153291055953625</v>
      </c>
      <c r="I10" s="53">
        <v>14.994766999999994</v>
      </c>
      <c r="J10" s="51">
        <v>0.2295857890714329</v>
      </c>
      <c r="K10" s="62">
        <v>13.382635999999998</v>
      </c>
      <c r="L10" s="62">
        <v>1.5354536740921763</v>
      </c>
      <c r="M10" s="69">
        <v>0.1206311078737235</v>
      </c>
      <c r="N10" s="70">
        <v>4.234273</v>
      </c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36">
        <v>58.290349999999997</v>
      </c>
      <c r="AE10" s="36">
        <f t="shared" si="1"/>
        <v>13.382635999999998</v>
      </c>
      <c r="AF10" s="36">
        <f t="shared" si="4"/>
        <v>11.847182325907822</v>
      </c>
      <c r="AG10" s="36">
        <f t="shared" si="2"/>
        <v>1.5354536740921763</v>
      </c>
      <c r="AH10" s="46">
        <v>160.06626299999999</v>
      </c>
      <c r="AI10" s="46">
        <v>120.85286099999999</v>
      </c>
      <c r="AJ10" s="46">
        <f t="shared" si="5"/>
        <v>124.07066494900457</v>
      </c>
      <c r="AK10" s="46"/>
      <c r="AL10" s="47">
        <f t="shared" si="3"/>
        <v>120.85286099999999</v>
      </c>
      <c r="AM10" s="38">
        <v>39.213401999999995</v>
      </c>
      <c r="AN10" s="44">
        <v>13.948632</v>
      </c>
      <c r="AO10" s="44">
        <v>82.116468999999995</v>
      </c>
      <c r="AP10" s="37">
        <f t="shared" si="6"/>
        <v>0.1451997848833782</v>
      </c>
      <c r="AQ10" s="42">
        <v>0.2295857890714329</v>
      </c>
      <c r="AR10" s="42"/>
      <c r="AS10" s="42">
        <v>0.24498230460968529</v>
      </c>
      <c r="AT10" s="44">
        <v>39.213401999999995</v>
      </c>
      <c r="AU10" s="44">
        <v>13.382635999999998</v>
      </c>
      <c r="AV10" s="44">
        <v>117.40640500000001</v>
      </c>
      <c r="AW10" s="44"/>
      <c r="AX10" s="44"/>
      <c r="AY10" s="44"/>
      <c r="AZ10" s="37"/>
      <c r="BA10" s="37"/>
      <c r="BB10" s="44">
        <v>82.116468999999995</v>
      </c>
      <c r="BC10" s="44">
        <v>82.116468999999995</v>
      </c>
      <c r="BD10" s="42">
        <v>0.24498230460968529</v>
      </c>
      <c r="BE10" s="42">
        <v>0.19153291055953625</v>
      </c>
      <c r="BF10" s="42">
        <v>0.2295857890714329</v>
      </c>
      <c r="BG10" s="37">
        <v>0.1206311078737235</v>
      </c>
      <c r="BL10" s="37">
        <v>0.26310570934980826</v>
      </c>
    </row>
    <row r="11" spans="2:64" s="33" customFormat="1" x14ac:dyDescent="0.2">
      <c r="B11" s="52">
        <v>38353</v>
      </c>
      <c r="C11" s="64">
        <v>20.171869999999998</v>
      </c>
      <c r="D11" s="65">
        <f t="shared" si="0"/>
        <v>0.14545461598893852</v>
      </c>
      <c r="E11" s="58">
        <v>0.26064118061583297</v>
      </c>
      <c r="F11" s="48">
        <v>0.24985027203351828</v>
      </c>
      <c r="G11" s="49">
        <v>40.420793000000003</v>
      </c>
      <c r="H11" s="58">
        <v>0.20147266596550173</v>
      </c>
      <c r="I11" s="53">
        <v>15.955602999999995</v>
      </c>
      <c r="J11" s="51">
        <v>0.23987639562013829</v>
      </c>
      <c r="K11" s="62">
        <v>14.193814000000001</v>
      </c>
      <c r="L11" s="62">
        <v>2.1675701796245335</v>
      </c>
      <c r="M11" s="69">
        <v>0.12816451753768685</v>
      </c>
      <c r="N11" s="70">
        <v>4.5368550000000001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36">
        <v>59.171366000000006</v>
      </c>
      <c r="AE11" s="36">
        <f t="shared" si="1"/>
        <v>14.193814000000001</v>
      </c>
      <c r="AF11" s="36">
        <f t="shared" si="4"/>
        <v>12.026243820375468</v>
      </c>
      <c r="AG11" s="36">
        <f t="shared" si="2"/>
        <v>2.1675701796245335</v>
      </c>
      <c r="AH11" s="46">
        <v>161.78006400000001</v>
      </c>
      <c r="AI11" s="46">
        <v>121.35927100000001</v>
      </c>
      <c r="AJ11" s="46">
        <f t="shared" si="5"/>
        <v>125.39906748477358</v>
      </c>
      <c r="AK11" s="46"/>
      <c r="AL11" s="47">
        <f t="shared" si="3"/>
        <v>121.35927100000001</v>
      </c>
      <c r="AM11" s="38">
        <v>40.420793000000003</v>
      </c>
      <c r="AN11" s="44">
        <v>14.268079</v>
      </c>
      <c r="AO11" s="44">
        <v>82.740466999999995</v>
      </c>
      <c r="AP11" s="37">
        <f t="shared" si="6"/>
        <v>0.14708063967890006</v>
      </c>
      <c r="AQ11" s="42">
        <v>0.23987639562013829</v>
      </c>
      <c r="AR11" s="42"/>
      <c r="AS11" s="42">
        <v>0.24985027203351828</v>
      </c>
      <c r="AT11" s="44">
        <v>40.420793000000003</v>
      </c>
      <c r="AU11" s="44">
        <v>14.193814000000001</v>
      </c>
      <c r="AV11" s="44">
        <v>118.509669</v>
      </c>
      <c r="AW11" s="44"/>
      <c r="AX11" s="44"/>
      <c r="AY11" s="44"/>
      <c r="AZ11" s="37"/>
      <c r="BA11" s="37"/>
      <c r="BB11" s="44">
        <v>82.740466999999995</v>
      </c>
      <c r="BC11" s="44">
        <v>82.740466999999995</v>
      </c>
      <c r="BD11" s="42">
        <v>0.24985027203351828</v>
      </c>
      <c r="BE11" s="42">
        <v>0.20147266596550173</v>
      </c>
      <c r="BF11" s="42">
        <v>0.23987639562013829</v>
      </c>
      <c r="BG11" s="37">
        <v>0.12816451753768685</v>
      </c>
      <c r="BL11" s="37">
        <v>0.26064118061583297</v>
      </c>
    </row>
    <row r="12" spans="2:64" s="33" customFormat="1" x14ac:dyDescent="0.2">
      <c r="B12" s="52">
        <v>38718</v>
      </c>
      <c r="C12" s="64">
        <v>21.383112000000001</v>
      </c>
      <c r="D12" s="65">
        <f t="shared" si="0"/>
        <v>0.15113717423069756</v>
      </c>
      <c r="E12" s="58">
        <v>0.24975357769348305</v>
      </c>
      <c r="F12" s="48">
        <v>0.25246527270597963</v>
      </c>
      <c r="G12" s="49">
        <v>41.153482999999994</v>
      </c>
      <c r="H12" s="58">
        <v>0.20300418833617362</v>
      </c>
      <c r="I12" s="53">
        <v>16.193083000000012</v>
      </c>
      <c r="J12" s="51">
        <v>0.24240071318596146</v>
      </c>
      <c r="K12" s="62">
        <v>14.497560999999999</v>
      </c>
      <c r="L12" s="62">
        <v>2.3418753460215527</v>
      </c>
      <c r="M12" s="69">
        <v>0.12979441060716784</v>
      </c>
      <c r="N12" s="70">
        <v>4.5994289999999998</v>
      </c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36">
        <v>59.808243999999995</v>
      </c>
      <c r="AE12" s="36">
        <f t="shared" si="1"/>
        <v>14.497560999999999</v>
      </c>
      <c r="AF12" s="36">
        <f t="shared" si="4"/>
        <v>12.155685653978447</v>
      </c>
      <c r="AG12" s="36">
        <f t="shared" si="2"/>
        <v>2.3418753460215527</v>
      </c>
      <c r="AH12" s="46">
        <v>163.00650999999999</v>
      </c>
      <c r="AI12" s="46">
        <v>121.853027</v>
      </c>
      <c r="AJ12" s="46">
        <f t="shared" si="5"/>
        <v>126.34971109881263</v>
      </c>
      <c r="AK12" s="46"/>
      <c r="AL12" s="47">
        <f t="shared" si="3"/>
        <v>121.853027</v>
      </c>
      <c r="AM12" s="38">
        <v>41.153482999999994</v>
      </c>
      <c r="AN12" s="44">
        <v>15.089332000000001</v>
      </c>
      <c r="AO12" s="44">
        <v>83.629932999999994</v>
      </c>
      <c r="AP12" s="37">
        <f t="shared" si="6"/>
        <v>0.15285093542785191</v>
      </c>
      <c r="AQ12" s="42">
        <v>0.24240071318596146</v>
      </c>
      <c r="AR12" s="42"/>
      <c r="AS12" s="42">
        <v>0.25246527270597963</v>
      </c>
      <c r="AT12" s="44">
        <v>41.153482999999994</v>
      </c>
      <c r="AU12" s="44">
        <v>14.497560999999999</v>
      </c>
      <c r="AV12" s="44">
        <v>120.09837400000001</v>
      </c>
      <c r="AW12" s="44"/>
      <c r="AX12" s="44"/>
      <c r="AY12" s="44"/>
      <c r="AZ12" s="37"/>
      <c r="BA12" s="37"/>
      <c r="BB12" s="44">
        <v>83.629932999999994</v>
      </c>
      <c r="BC12" s="44">
        <v>83.629932999999994</v>
      </c>
      <c r="BD12" s="42">
        <v>0.25246527270597963</v>
      </c>
      <c r="BE12" s="42">
        <v>0.20300418833617362</v>
      </c>
      <c r="BF12" s="42">
        <v>0.24240071318596146</v>
      </c>
      <c r="BG12" s="37">
        <v>0.12979441060716784</v>
      </c>
      <c r="BL12" s="37">
        <v>0.24975357769348305</v>
      </c>
    </row>
    <row r="13" spans="2:64" s="33" customFormat="1" ht="17" x14ac:dyDescent="0.2">
      <c r="B13" s="72">
        <v>39083</v>
      </c>
      <c r="C13" s="73">
        <v>22.355813000000001</v>
      </c>
      <c r="D13" s="74">
        <f t="shared" si="0"/>
        <v>0.15495307889200219</v>
      </c>
      <c r="E13" s="75">
        <v>0.24868687673983547</v>
      </c>
      <c r="F13" s="76">
        <v>0.24757195469592896</v>
      </c>
      <c r="G13" s="77">
        <v>40.682002000000011</v>
      </c>
      <c r="H13" s="75">
        <v>0.19817200183891504</v>
      </c>
      <c r="I13" s="78">
        <v>15.945447000000001</v>
      </c>
      <c r="J13" s="79">
        <v>0.23941266845506592</v>
      </c>
      <c r="K13" s="80">
        <v>14.264184999999998</v>
      </c>
      <c r="L13" s="80">
        <v>2.1549071369575472</v>
      </c>
      <c r="M13" s="81">
        <v>0.12012001325254017</v>
      </c>
      <c r="N13" s="82">
        <v>4.1922459999999999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36">
        <v>59.579909000000001</v>
      </c>
      <c r="AE13" s="36">
        <f t="shared" si="1"/>
        <v>14.264184999999998</v>
      </c>
      <c r="AF13" s="36">
        <f t="shared" si="4"/>
        <v>12.10927786304245</v>
      </c>
      <c r="AG13" s="36">
        <f t="shared" si="2"/>
        <v>2.1549071369575472</v>
      </c>
      <c r="AH13" s="46">
        <v>164.32395200000002</v>
      </c>
      <c r="AI13" s="46">
        <v>123.64195000000001</v>
      </c>
      <c r="AJ13" s="46">
        <f t="shared" si="5"/>
        <v>127.37088759102417</v>
      </c>
      <c r="AK13" s="46"/>
      <c r="AL13" s="47">
        <f t="shared" si="3"/>
        <v>123.64195000000001</v>
      </c>
      <c r="AM13" s="38">
        <v>40.682002000000011</v>
      </c>
      <c r="AN13" s="44">
        <v>15.76333</v>
      </c>
      <c r="AO13" s="44">
        <v>83.744446999999994</v>
      </c>
      <c r="AP13" s="37">
        <f t="shared" si="6"/>
        <v>0.15841304544467918</v>
      </c>
      <c r="AQ13" s="42">
        <v>0.23941266845506592</v>
      </c>
      <c r="AR13" s="42"/>
      <c r="AS13" s="42">
        <v>0.24757195469592896</v>
      </c>
      <c r="AT13" s="44">
        <v>40.682002000000011</v>
      </c>
      <c r="AU13" s="44">
        <v>14.264184999999998</v>
      </c>
      <c r="AV13" s="44">
        <v>121.918913</v>
      </c>
      <c r="AW13" s="44"/>
      <c r="AX13" s="44"/>
      <c r="AY13" s="44"/>
      <c r="AZ13" s="37"/>
      <c r="BA13" s="37"/>
      <c r="BB13" s="44">
        <v>83.744446999999994</v>
      </c>
      <c r="BC13" s="44">
        <v>83.744446999999994</v>
      </c>
      <c r="BD13" s="42">
        <v>0.24757195469592896</v>
      </c>
      <c r="BE13" s="42">
        <v>0.19817200183891504</v>
      </c>
      <c r="BF13" s="42">
        <v>0.23941266845506592</v>
      </c>
      <c r="BG13" s="37">
        <v>0.12012001325254017</v>
      </c>
      <c r="BL13" s="37">
        <v>0.24868687673983547</v>
      </c>
    </row>
    <row r="14" spans="2:64" x14ac:dyDescent="0.2">
      <c r="B14" s="52">
        <v>39448</v>
      </c>
      <c r="C14" s="64">
        <v>22.564422</v>
      </c>
      <c r="D14" s="65">
        <f t="shared" si="0"/>
        <v>0.1560397357810672</v>
      </c>
      <c r="E14" s="58">
        <v>0.24812916958575326</v>
      </c>
      <c r="F14" s="48">
        <v>0.25027240156364361</v>
      </c>
      <c r="G14" s="50">
        <v>41.292642000000001</v>
      </c>
      <c r="H14" s="59">
        <v>0.20122702901500267</v>
      </c>
      <c r="I14" s="54">
        <v>16.268304000000011</v>
      </c>
      <c r="J14" s="51">
        <v>0.24155587973511938</v>
      </c>
      <c r="K14" s="63">
        <v>14.426708000000003</v>
      </c>
      <c r="L14" s="63">
        <v>2.2881237292739556</v>
      </c>
      <c r="M14" s="69">
        <v>0.12243378880339689</v>
      </c>
      <c r="N14" s="71">
        <v>4.2677139999999998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6">
        <v>59.724102000000002</v>
      </c>
      <c r="AE14" s="36">
        <f t="shared" si="1"/>
        <v>14.426708000000003</v>
      </c>
      <c r="AF14" s="36">
        <f t="shared" si="4"/>
        <v>12.138584270726048</v>
      </c>
      <c r="AG14" s="36">
        <f t="shared" si="2"/>
        <v>2.2881237292739556</v>
      </c>
      <c r="AH14" s="46">
        <v>164.990793</v>
      </c>
      <c r="AI14" s="46">
        <v>123.698151</v>
      </c>
      <c r="AJ14" s="46">
        <f t="shared" si="5"/>
        <v>127.88776981676375</v>
      </c>
      <c r="AK14" s="46"/>
      <c r="AL14" s="47">
        <f t="shared" si="3"/>
        <v>123.698151</v>
      </c>
      <c r="AM14" s="38">
        <v>41.292642000000001</v>
      </c>
      <c r="AN14" s="44">
        <v>15.789153000000001</v>
      </c>
      <c r="AO14" s="44">
        <v>83.073329000000001</v>
      </c>
      <c r="AP14" s="37">
        <f t="shared" si="6"/>
        <v>0.15970823997722414</v>
      </c>
      <c r="AQ14" s="42">
        <v>0.24155587973511938</v>
      </c>
      <c r="AR14" s="42"/>
      <c r="AS14" s="42">
        <v>0.25027240156364361</v>
      </c>
      <c r="AT14" s="39">
        <v>41.292642000000001</v>
      </c>
      <c r="AU14" s="39">
        <v>14.426708000000003</v>
      </c>
      <c r="AV14" s="44">
        <v>122.042475</v>
      </c>
      <c r="AW14" s="44"/>
      <c r="AX14" s="44"/>
      <c r="AY14" s="44"/>
      <c r="AZ14" s="37"/>
      <c r="BA14" s="37"/>
      <c r="BB14" s="45">
        <v>83.073329000000001</v>
      </c>
      <c r="BC14" s="45">
        <v>83.073329000000001</v>
      </c>
      <c r="BD14" s="42">
        <v>0.25027240156364361</v>
      </c>
      <c r="BE14" s="42">
        <v>0.20122702901500267</v>
      </c>
      <c r="BF14" s="42">
        <v>0.24155587973511938</v>
      </c>
      <c r="BG14" s="43">
        <v>0.12243378880339689</v>
      </c>
      <c r="BL14" s="37">
        <v>0.24812916958575326</v>
      </c>
    </row>
    <row r="15" spans="2:64" x14ac:dyDescent="0.2">
      <c r="B15" s="52">
        <v>39814</v>
      </c>
      <c r="C15" s="64">
        <v>21.374991999999999</v>
      </c>
      <c r="D15" s="65">
        <f t="shared" si="0"/>
        <v>0.15220408220259662</v>
      </c>
      <c r="E15" s="58">
        <v>0.25182044853881946</v>
      </c>
      <c r="F15" s="48">
        <v>0.25478907018584418</v>
      </c>
      <c r="G15" s="50">
        <v>42.449131000000008</v>
      </c>
      <c r="H15" s="59">
        <v>0.20808900022204513</v>
      </c>
      <c r="I15" s="54">
        <v>16.986735000000003</v>
      </c>
      <c r="J15" s="51">
        <v>0.25221667424061578</v>
      </c>
      <c r="K15" s="63">
        <v>15.250541999999996</v>
      </c>
      <c r="L15" s="63">
        <v>2.9611642672785177</v>
      </c>
      <c r="M15" s="69">
        <v>0.13217669911580276</v>
      </c>
      <c r="N15" s="71">
        <v>4.6340469999999998</v>
      </c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6">
        <v>60.466033999999993</v>
      </c>
      <c r="AE15" s="36">
        <f t="shared" si="1"/>
        <v>15.250541999999996</v>
      </c>
      <c r="AF15" s="36">
        <f t="shared" si="4"/>
        <v>12.289377732721478</v>
      </c>
      <c r="AG15" s="36">
        <f t="shared" si="2"/>
        <v>2.9611642672785177</v>
      </c>
      <c r="AH15" s="46">
        <v>166.60499200000001</v>
      </c>
      <c r="AI15" s="46">
        <v>124.155861</v>
      </c>
      <c r="AJ15" s="46">
        <f t="shared" si="5"/>
        <v>129.13896878609322</v>
      </c>
      <c r="AK15" s="46"/>
      <c r="AL15" s="47">
        <f t="shared" si="3"/>
        <v>124.155861</v>
      </c>
      <c r="AM15" s="38">
        <v>42.449131000000008</v>
      </c>
      <c r="AN15" s="44">
        <v>14.870703000000001</v>
      </c>
      <c r="AO15" s="44">
        <v>80.119311999999994</v>
      </c>
      <c r="AP15" s="37">
        <f t="shared" si="6"/>
        <v>0.15655017003629276</v>
      </c>
      <c r="AQ15" s="42">
        <v>0.25221667424061578</v>
      </c>
      <c r="AR15" s="42"/>
      <c r="AS15" s="42">
        <v>0.25478907018584418</v>
      </c>
      <c r="AT15" s="39">
        <v>42.449131000000008</v>
      </c>
      <c r="AU15" s="39">
        <v>15.250541999999996</v>
      </c>
      <c r="AV15" s="44">
        <v>119.06139899999999</v>
      </c>
      <c r="AW15" s="44"/>
      <c r="AX15" s="44"/>
      <c r="AY15" s="44"/>
      <c r="AZ15" s="37"/>
      <c r="BA15" s="37"/>
      <c r="BB15" s="45">
        <v>80.119311999999994</v>
      </c>
      <c r="BC15" s="45">
        <v>80.119311999999994</v>
      </c>
      <c r="BD15" s="42">
        <v>0.25478907018584418</v>
      </c>
      <c r="BE15" s="42">
        <v>0.20808900022204513</v>
      </c>
      <c r="BF15" s="42">
        <v>0.25221667424061578</v>
      </c>
      <c r="BG15" s="43">
        <v>0.13217669911580276</v>
      </c>
      <c r="BL15" s="37">
        <v>0.25182044853881946</v>
      </c>
    </row>
    <row r="16" spans="2:64" x14ac:dyDescent="0.2">
      <c r="B16" s="52">
        <v>40179</v>
      </c>
      <c r="C16" s="64">
        <v>21.090095999999999</v>
      </c>
      <c r="D16" s="65">
        <f t="shared" si="0"/>
        <v>0.15415689071074687</v>
      </c>
      <c r="E16" s="58">
        <v>0.2510608528581294</v>
      </c>
      <c r="F16" s="48">
        <v>0.26506173447268722</v>
      </c>
      <c r="G16" s="50">
        <v>44.409587000000002</v>
      </c>
      <c r="H16" s="59">
        <v>0.22204632928323154</v>
      </c>
      <c r="I16" s="54">
        <v>18.259699000000001</v>
      </c>
      <c r="J16" s="51">
        <v>0.26784075229177828</v>
      </c>
      <c r="K16" s="63">
        <v>16.204005000000002</v>
      </c>
      <c r="L16" s="63">
        <v>3.9079974376845819</v>
      </c>
      <c r="M16" s="69">
        <v>0.1399474639747437</v>
      </c>
      <c r="N16" s="71">
        <v>4.8600659999999998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6">
        <v>60.498654000000002</v>
      </c>
      <c r="AE16" s="36">
        <f t="shared" si="1"/>
        <v>16.204005000000002</v>
      </c>
      <c r="AF16" s="36">
        <f t="shared" si="4"/>
        <v>12.29600756231542</v>
      </c>
      <c r="AG16" s="36">
        <f t="shared" si="2"/>
        <v>3.9079974376845819</v>
      </c>
      <c r="AH16" s="46">
        <v>167.54431599999998</v>
      </c>
      <c r="AI16" s="46">
        <v>123.13472899999998</v>
      </c>
      <c r="AJ16" s="46">
        <f t="shared" si="5"/>
        <v>129.86705821042466</v>
      </c>
      <c r="AK16" s="46"/>
      <c r="AL16" s="47">
        <f t="shared" si="3"/>
        <v>123.13472899999998</v>
      </c>
      <c r="AM16" s="38">
        <v>44.409586999999995</v>
      </c>
      <c r="AN16" s="44">
        <v>14.500152999999999</v>
      </c>
      <c r="AO16" s="44">
        <v>76.536962000000003</v>
      </c>
      <c r="AP16" s="37">
        <f t="shared" si="6"/>
        <v>0.1592773782429287</v>
      </c>
      <c r="AQ16" s="42">
        <v>0.26784075229177828</v>
      </c>
      <c r="AR16" s="42"/>
      <c r="AS16" s="42">
        <v>0.26506173447268722</v>
      </c>
      <c r="AT16" s="39">
        <v>44.409586999999995</v>
      </c>
      <c r="AU16" s="39">
        <v>16.204005000000002</v>
      </c>
      <c r="AV16" s="44">
        <v>115.719202</v>
      </c>
      <c r="AW16" s="44"/>
      <c r="AX16" s="44"/>
      <c r="AY16" s="44"/>
      <c r="AZ16" s="37"/>
      <c r="BA16" s="37"/>
      <c r="BB16" s="45">
        <v>76.536962000000003</v>
      </c>
      <c r="BC16" s="45">
        <v>76.536962000000003</v>
      </c>
      <c r="BD16" s="42">
        <v>0.26506173447268722</v>
      </c>
      <c r="BE16" s="42">
        <v>0.22204632928323154</v>
      </c>
      <c r="BF16" s="42">
        <v>0.26784075229177828</v>
      </c>
      <c r="BG16" s="43">
        <v>0.1399474639747437</v>
      </c>
      <c r="BL16" s="37">
        <v>0.2510608528581294</v>
      </c>
    </row>
    <row r="17" spans="2:64" x14ac:dyDescent="0.2">
      <c r="B17" s="52">
        <v>40544</v>
      </c>
      <c r="C17" s="64">
        <v>21.909877000000002</v>
      </c>
      <c r="D17" s="65">
        <f t="shared" si="0"/>
        <v>0.15923040164535421</v>
      </c>
      <c r="E17" s="58">
        <v>0.2512164167303591</v>
      </c>
      <c r="F17" s="48">
        <v>0.27278531567064979</v>
      </c>
      <c r="G17" s="50">
        <v>45.759420000000006</v>
      </c>
      <c r="H17" s="59">
        <v>0.23103077779634584</v>
      </c>
      <c r="I17" s="54">
        <v>19.092029999999987</v>
      </c>
      <c r="J17" s="51">
        <v>0.27773251826263978</v>
      </c>
      <c r="K17" s="63">
        <v>16.919882999999999</v>
      </c>
      <c r="L17" s="63">
        <v>4.5379333753416287</v>
      </c>
      <c r="M17" s="69">
        <v>0.151150403273804</v>
      </c>
      <c r="N17" s="71">
        <v>5.2011409999999998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6">
        <v>60.921504999999996</v>
      </c>
      <c r="AE17" s="36">
        <f t="shared" si="1"/>
        <v>16.919882999999999</v>
      </c>
      <c r="AF17" s="36">
        <f t="shared" si="4"/>
        <v>12.38194962465837</v>
      </c>
      <c r="AG17" s="36">
        <f t="shared" si="2"/>
        <v>4.5379333753416287</v>
      </c>
      <c r="AH17" s="46">
        <v>167.748839</v>
      </c>
      <c r="AI17" s="46">
        <v>121.989419</v>
      </c>
      <c r="AJ17" s="46">
        <f t="shared" si="5"/>
        <v>130.02558821001219</v>
      </c>
      <c r="AK17" s="46"/>
      <c r="AL17" s="47">
        <f t="shared" si="3"/>
        <v>121.989419</v>
      </c>
      <c r="AM17" s="38">
        <v>45.759420000000006</v>
      </c>
      <c r="AN17" s="44">
        <v>15.004614</v>
      </c>
      <c r="AO17" s="44">
        <v>76.202217000000005</v>
      </c>
      <c r="AP17" s="37">
        <f t="shared" si="6"/>
        <v>0.16451195415396022</v>
      </c>
      <c r="AQ17" s="42">
        <v>0.27773251826263978</v>
      </c>
      <c r="AR17" s="42"/>
      <c r="AS17" s="42">
        <v>0.27278531567064979</v>
      </c>
      <c r="AT17" s="39">
        <v>45.759420000000006</v>
      </c>
      <c r="AU17" s="39">
        <v>16.919882999999999</v>
      </c>
      <c r="AV17" s="44">
        <v>115.68870200000001</v>
      </c>
      <c r="AW17" s="44"/>
      <c r="AX17" s="44"/>
      <c r="AY17" s="44"/>
      <c r="AZ17" s="37"/>
      <c r="BA17" s="37"/>
      <c r="BB17" s="45">
        <v>76.202217000000005</v>
      </c>
      <c r="BC17" s="45">
        <v>76.202217000000005</v>
      </c>
      <c r="BD17" s="42">
        <v>0.27278531567064979</v>
      </c>
      <c r="BE17" s="42">
        <v>0.23103077779634584</v>
      </c>
      <c r="BF17" s="42">
        <v>0.27773251826263978</v>
      </c>
      <c r="BG17" s="43">
        <v>0.151150403273804</v>
      </c>
      <c r="BL17" s="37">
        <v>0.2512164167303591</v>
      </c>
    </row>
    <row r="18" spans="2:64" x14ac:dyDescent="0.2">
      <c r="B18" s="52">
        <v>40909</v>
      </c>
      <c r="C18" s="64">
        <v>22.793486999999999</v>
      </c>
      <c r="D18" s="65">
        <f t="shared" si="0"/>
        <v>0.16287563789302606</v>
      </c>
      <c r="E18" s="58">
        <v>0.25604572678729498</v>
      </c>
      <c r="F18" s="48">
        <v>0.27725293581951149</v>
      </c>
      <c r="G18" s="50">
        <v>46.732009000000005</v>
      </c>
      <c r="H18" s="59">
        <v>0.2339264591465835</v>
      </c>
      <c r="I18" s="54">
        <v>19.322184000000018</v>
      </c>
      <c r="J18" s="51">
        <v>0.28291256140596122</v>
      </c>
      <c r="K18" s="63">
        <v>17.227138000000004</v>
      </c>
      <c r="L18" s="63">
        <v>4.8511661971692526</v>
      </c>
      <c r="M18" s="69">
        <v>0.15283925393695497</v>
      </c>
      <c r="N18" s="71">
        <v>5.1358090000000001</v>
      </c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6">
        <v>60.892093000000003</v>
      </c>
      <c r="AE18" s="36">
        <f t="shared" si="1"/>
        <v>17.227138000000004</v>
      </c>
      <c r="AF18" s="36">
        <f t="shared" si="4"/>
        <v>12.375971802830751</v>
      </c>
      <c r="AG18" s="36">
        <f t="shared" si="2"/>
        <v>4.8511661971692526</v>
      </c>
      <c r="AH18" s="46">
        <v>168.55370300000001</v>
      </c>
      <c r="AI18" s="46">
        <v>121.82169400000001</v>
      </c>
      <c r="AJ18" s="46">
        <f t="shared" si="5"/>
        <v>130.64945491247602</v>
      </c>
      <c r="AK18" s="46"/>
      <c r="AL18" s="47">
        <f t="shared" si="3"/>
        <v>121.82169400000001</v>
      </c>
      <c r="AM18" s="38">
        <v>46.732009000000005</v>
      </c>
      <c r="AN18" s="44">
        <v>15.404529999999999</v>
      </c>
      <c r="AO18" s="44">
        <v>76.894903999999997</v>
      </c>
      <c r="AP18" s="37">
        <f t="shared" si="6"/>
        <v>0.16689733980383889</v>
      </c>
      <c r="AQ18" s="42">
        <v>0.28291256140596122</v>
      </c>
      <c r="AR18" s="42"/>
      <c r="AS18" s="42">
        <v>0.27725293581951149</v>
      </c>
      <c r="AT18" s="39">
        <v>46.732009000000005</v>
      </c>
      <c r="AU18" s="39">
        <v>17.227138000000004</v>
      </c>
      <c r="AV18" s="44">
        <v>117.150628</v>
      </c>
      <c r="AW18" s="44"/>
      <c r="AX18" s="44"/>
      <c r="AY18" s="44"/>
      <c r="AZ18" s="37"/>
      <c r="BA18" s="37"/>
      <c r="BB18" s="45">
        <v>76.894903999999997</v>
      </c>
      <c r="BC18" s="45">
        <v>76.894903999999997</v>
      </c>
      <c r="BD18" s="42">
        <v>0.27725293581951149</v>
      </c>
      <c r="BE18" s="42">
        <v>0.2339264591465835</v>
      </c>
      <c r="BF18" s="42">
        <v>0.28291256140596122</v>
      </c>
      <c r="BG18" s="43">
        <v>0.15283925393695497</v>
      </c>
      <c r="BL18" s="37">
        <v>0.25604572678729498</v>
      </c>
    </row>
    <row r="19" spans="2:64" x14ac:dyDescent="0.2">
      <c r="B19" s="52">
        <v>41275</v>
      </c>
      <c r="C19" s="64">
        <v>23.08755</v>
      </c>
      <c r="D19" s="65">
        <f t="shared" si="0"/>
        <v>0.16303181648953924</v>
      </c>
      <c r="E19" s="58">
        <v>0.26092480384005523</v>
      </c>
      <c r="F19" s="48">
        <v>0.27524134733934391</v>
      </c>
      <c r="G19" s="50">
        <v>46.537198999999994</v>
      </c>
      <c r="H19" s="59">
        <v>0.22789088484511633</v>
      </c>
      <c r="I19" s="54">
        <v>18.866401999999987</v>
      </c>
      <c r="J19" s="51">
        <v>0.27762768796091875</v>
      </c>
      <c r="K19" s="63">
        <v>16.879322000000002</v>
      </c>
      <c r="L19" s="63">
        <v>4.5223907344423662</v>
      </c>
      <c r="M19" s="69">
        <v>0.15540939851889196</v>
      </c>
      <c r="N19" s="71">
        <v>5.1689109999999996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6">
        <v>60.798410000000004</v>
      </c>
      <c r="AE19" s="36">
        <f t="shared" si="1"/>
        <v>16.879322000000002</v>
      </c>
      <c r="AF19" s="36">
        <f t="shared" si="4"/>
        <v>12.356931265557636</v>
      </c>
      <c r="AG19" s="36">
        <f t="shared" si="2"/>
        <v>4.5223907344423662</v>
      </c>
      <c r="AH19" s="46">
        <v>169.07779099999999</v>
      </c>
      <c r="AI19" s="46">
        <v>122.540592</v>
      </c>
      <c r="AJ19" s="46">
        <f t="shared" si="5"/>
        <v>131.05568634084261</v>
      </c>
      <c r="AK19" s="46"/>
      <c r="AL19" s="47">
        <f t="shared" si="3"/>
        <v>122.540592</v>
      </c>
      <c r="AM19" s="38">
        <v>46.537198999999994</v>
      </c>
      <c r="AN19" s="44">
        <v>15.268121000000001</v>
      </c>
      <c r="AO19" s="44">
        <v>77.108648000000002</v>
      </c>
      <c r="AP19" s="37">
        <f t="shared" si="6"/>
        <v>0.16528095932863815</v>
      </c>
      <c r="AQ19" s="42">
        <v>0.27762768796091875</v>
      </c>
      <c r="AR19" s="42"/>
      <c r="AS19" s="42">
        <v>0.27524134733934391</v>
      </c>
      <c r="AT19" s="39">
        <v>46.537198999999994</v>
      </c>
      <c r="AU19" s="39">
        <v>16.879322000000002</v>
      </c>
      <c r="AV19" s="44">
        <v>118.526219</v>
      </c>
      <c r="AW19" s="44"/>
      <c r="AX19" s="44"/>
      <c r="AY19" s="44"/>
      <c r="AZ19" s="37"/>
      <c r="BA19" s="37"/>
      <c r="BB19" s="45">
        <v>77.108648000000002</v>
      </c>
      <c r="BC19" s="45">
        <v>77.108648000000002</v>
      </c>
      <c r="BD19" s="42">
        <v>0.27524134733934391</v>
      </c>
      <c r="BE19" s="42">
        <v>0.22789088484511633</v>
      </c>
      <c r="BF19" s="42">
        <v>0.27762768796091875</v>
      </c>
      <c r="BG19" s="43">
        <v>0.15540939851889196</v>
      </c>
      <c r="BL19" s="37">
        <v>0.26092480384005523</v>
      </c>
    </row>
    <row r="20" spans="2:64" x14ac:dyDescent="0.2">
      <c r="B20" s="52">
        <v>41640</v>
      </c>
      <c r="C20" s="64">
        <v>23.449596</v>
      </c>
      <c r="D20" s="65">
        <f t="shared" si="0"/>
        <v>0.16338220394071987</v>
      </c>
      <c r="E20" s="58">
        <v>0.26634729079007113</v>
      </c>
      <c r="F20" s="48">
        <v>0.28146969588745319</v>
      </c>
      <c r="G20" s="50">
        <v>47.787685999999987</v>
      </c>
      <c r="H20" s="59">
        <v>0.23907299334775334</v>
      </c>
      <c r="I20" s="54">
        <v>19.917757999999999</v>
      </c>
      <c r="J20" s="51">
        <v>0.29193134944843369</v>
      </c>
      <c r="K20" s="63">
        <v>17.734484999999999</v>
      </c>
      <c r="L20" s="63">
        <v>5.3876326200819555</v>
      </c>
      <c r="M20" s="69">
        <v>0.1638503658689088</v>
      </c>
      <c r="N20" s="71">
        <v>5.4257710000000001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6">
        <v>60.748820000000002</v>
      </c>
      <c r="AE20" s="36">
        <f t="shared" si="1"/>
        <v>17.734484999999999</v>
      </c>
      <c r="AF20" s="36">
        <f t="shared" si="4"/>
        <v>12.346852379918044</v>
      </c>
      <c r="AG20" s="36">
        <f t="shared" si="2"/>
        <v>5.3876326200819555</v>
      </c>
      <c r="AH20" s="46">
        <v>169.77915099999998</v>
      </c>
      <c r="AI20" s="46">
        <v>121.99146499999999</v>
      </c>
      <c r="AJ20" s="46">
        <f t="shared" si="5"/>
        <v>131.59932495611179</v>
      </c>
      <c r="AK20" s="46"/>
      <c r="AL20" s="47">
        <f t="shared" si="3"/>
        <v>121.99146499999999</v>
      </c>
      <c r="AM20" s="38">
        <v>47.787685999999987</v>
      </c>
      <c r="AN20" s="44">
        <v>15.492315</v>
      </c>
      <c r="AO20" s="44">
        <v>76.983008999999996</v>
      </c>
      <c r="AP20" s="37">
        <f t="shared" si="6"/>
        <v>0.16752917783775487</v>
      </c>
      <c r="AQ20" s="42">
        <v>0.29193134944843369</v>
      </c>
      <c r="AR20" s="42"/>
      <c r="AS20" s="42">
        <v>0.28146969588745319</v>
      </c>
      <c r="AT20" s="39">
        <v>47.787685999999987</v>
      </c>
      <c r="AU20" s="39">
        <v>17.734484999999999</v>
      </c>
      <c r="AV20" s="44">
        <v>120.076415</v>
      </c>
      <c r="AW20" s="44"/>
      <c r="AX20" s="44"/>
      <c r="AY20" s="44"/>
      <c r="AZ20" s="37"/>
      <c r="BA20" s="37"/>
      <c r="BB20" s="45">
        <v>76.983008999999996</v>
      </c>
      <c r="BC20" s="45">
        <v>76.983008999999996</v>
      </c>
      <c r="BD20" s="42">
        <v>0.28146969588745319</v>
      </c>
      <c r="BE20" s="42">
        <v>0.23907299334775334</v>
      </c>
      <c r="BF20" s="42">
        <v>0.29193134944843369</v>
      </c>
      <c r="BG20" s="43">
        <v>0.1638503658689088</v>
      </c>
      <c r="BL20" s="37">
        <v>0.26634729079007113</v>
      </c>
    </row>
    <row r="21" spans="2:64" x14ac:dyDescent="0.2">
      <c r="B21" s="52">
        <v>42005</v>
      </c>
      <c r="C21" s="64">
        <v>24.537482000000001</v>
      </c>
      <c r="D21" s="65">
        <f t="shared" si="0"/>
        <v>0.16743208061064802</v>
      </c>
      <c r="E21" s="58">
        <v>0.27189316767856786</v>
      </c>
      <c r="F21" s="48">
        <v>0.27808794313756902</v>
      </c>
      <c r="G21" s="50">
        <v>47.191668000000014</v>
      </c>
      <c r="H21" s="59">
        <v>0.23489569983023406</v>
      </c>
      <c r="I21" s="54">
        <v>19.545779</v>
      </c>
      <c r="J21" s="51">
        <v>0.28671121404774924</v>
      </c>
      <c r="K21" s="63">
        <v>17.216728000000003</v>
      </c>
      <c r="L21" s="63">
        <v>5.0121055860592723</v>
      </c>
      <c r="M21" s="69">
        <v>0.15930133285326525</v>
      </c>
      <c r="N21" s="71">
        <v>5.155322</v>
      </c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6">
        <v>60.049022000000001</v>
      </c>
      <c r="AE21" s="36">
        <f t="shared" si="1"/>
        <v>17.216728000000003</v>
      </c>
      <c r="AF21" s="36">
        <f t="shared" si="4"/>
        <v>12.204622413940731</v>
      </c>
      <c r="AG21" s="36">
        <f t="shared" si="2"/>
        <v>5.0121055860592723</v>
      </c>
      <c r="AH21" s="46">
        <v>169.70051800000002</v>
      </c>
      <c r="AI21" s="46">
        <v>122.50885000000001</v>
      </c>
      <c r="AJ21" s="46">
        <f t="shared" si="5"/>
        <v>131.53837489446806</v>
      </c>
      <c r="AK21" s="46"/>
      <c r="AL21" s="47">
        <f t="shared" si="3"/>
        <v>122.50885000000001</v>
      </c>
      <c r="AM21" s="38">
        <v>47.191668000000014</v>
      </c>
      <c r="AN21" s="44">
        <v>16.310272999999999</v>
      </c>
      <c r="AO21" s="44">
        <v>77.677608000000006</v>
      </c>
      <c r="AP21" s="37">
        <f t="shared" si="6"/>
        <v>0.1735359157634376</v>
      </c>
      <c r="AQ21" s="42">
        <v>0.28671121404774924</v>
      </c>
      <c r="AR21" s="42"/>
      <c r="AS21" s="42">
        <v>0.27808794313756902</v>
      </c>
      <c r="AT21" s="39">
        <v>47.191668000000014</v>
      </c>
      <c r="AU21" s="39">
        <v>17.216728000000003</v>
      </c>
      <c r="AV21" s="44">
        <v>122.01437300000001</v>
      </c>
      <c r="AW21" s="44"/>
      <c r="AX21" s="44"/>
      <c r="AY21" s="44"/>
      <c r="AZ21" s="37"/>
      <c r="BA21" s="37"/>
      <c r="BB21" s="45">
        <v>77.677608000000006</v>
      </c>
      <c r="BC21" s="45">
        <v>77.677608000000006</v>
      </c>
      <c r="BD21" s="42">
        <v>0.27808794313756902</v>
      </c>
      <c r="BE21" s="42">
        <v>0.23489569983023406</v>
      </c>
      <c r="BF21" s="42">
        <v>0.28671121404774924</v>
      </c>
      <c r="BG21" s="43">
        <v>0.15930133285326525</v>
      </c>
      <c r="BL21" s="37">
        <v>0.27189316767856786</v>
      </c>
    </row>
    <row r="22" spans="2:64" x14ac:dyDescent="0.2">
      <c r="B22" s="52">
        <v>42370</v>
      </c>
      <c r="C22" s="64">
        <v>25.303791</v>
      </c>
      <c r="D22" s="65">
        <f t="shared" si="0"/>
        <v>0.16978148779665012</v>
      </c>
      <c r="E22" s="58">
        <v>0.27310277547074624</v>
      </c>
      <c r="F22" s="48">
        <v>0.27687117480052381</v>
      </c>
      <c r="G22" s="50">
        <v>47.080619000000006</v>
      </c>
      <c r="H22" s="59">
        <v>0.23662679082366656</v>
      </c>
      <c r="I22" s="54">
        <v>19.723467000000014</v>
      </c>
      <c r="J22" s="51">
        <v>0.29106519899326055</v>
      </c>
      <c r="K22" s="63">
        <v>17.504975999999999</v>
      </c>
      <c r="L22" s="63">
        <v>5.2816429143113197</v>
      </c>
      <c r="M22" s="69">
        <v>0.16150949055855901</v>
      </c>
      <c r="N22" s="71">
        <v>5.2249840000000001</v>
      </c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6">
        <v>60.141081999999997</v>
      </c>
      <c r="AE22" s="36">
        <f t="shared" si="1"/>
        <v>17.504975999999999</v>
      </c>
      <c r="AF22" s="36">
        <f t="shared" si="4"/>
        <v>12.223333085688679</v>
      </c>
      <c r="AG22" s="36">
        <f t="shared" si="2"/>
        <v>5.2816429143113197</v>
      </c>
      <c r="AH22" s="46">
        <v>170.04521700000001</v>
      </c>
      <c r="AI22" s="46">
        <v>122.96459800000001</v>
      </c>
      <c r="AJ22" s="46">
        <f t="shared" si="5"/>
        <v>131.80555820552752</v>
      </c>
      <c r="AK22" s="46"/>
      <c r="AL22" s="47">
        <f t="shared" si="3"/>
        <v>122.96459800000001</v>
      </c>
      <c r="AM22" s="38">
        <v>47.080619000000006</v>
      </c>
      <c r="AN22" s="44">
        <v>16.757256000000002</v>
      </c>
      <c r="AO22" s="44">
        <v>78.237949</v>
      </c>
      <c r="AP22" s="37">
        <f t="shared" si="6"/>
        <v>0.17640107203305685</v>
      </c>
      <c r="AQ22" s="42">
        <v>0.29106519899326055</v>
      </c>
      <c r="AR22" s="42"/>
      <c r="AS22" s="42">
        <v>0.27687117480052381</v>
      </c>
      <c r="AT22" s="39">
        <v>47.080619000000006</v>
      </c>
      <c r="AU22" s="39">
        <v>17.504975999999999</v>
      </c>
      <c r="AV22" s="44">
        <v>123.73360599999999</v>
      </c>
      <c r="AW22" s="44"/>
      <c r="AX22" s="44"/>
      <c r="AY22" s="44"/>
      <c r="AZ22" s="37"/>
      <c r="BA22" s="37"/>
      <c r="BB22" s="45">
        <v>78.237949</v>
      </c>
      <c r="BC22" s="45">
        <v>78.237949</v>
      </c>
      <c r="BD22" s="42">
        <v>0.27687117480052381</v>
      </c>
      <c r="BE22" s="42">
        <v>0.23662679082366656</v>
      </c>
      <c r="BF22" s="42">
        <v>0.29106519899326055</v>
      </c>
      <c r="BG22" s="43">
        <v>0.16150949055855901</v>
      </c>
      <c r="BL22" s="37">
        <v>0.27310277547074624</v>
      </c>
    </row>
    <row r="23" spans="2:64" x14ac:dyDescent="0.2">
      <c r="B23" s="52">
        <v>42736</v>
      </c>
      <c r="C23" s="64">
        <v>25.699456999999999</v>
      </c>
      <c r="D23" s="65">
        <f t="shared" si="0"/>
        <v>0.17073008196864631</v>
      </c>
      <c r="E23" s="58">
        <v>0.25933800670311036</v>
      </c>
      <c r="F23" s="48">
        <v>0.27514154226079879</v>
      </c>
      <c r="G23" s="50">
        <v>46.867399000000013</v>
      </c>
      <c r="H23" s="59">
        <v>0.23186061852570072</v>
      </c>
      <c r="I23" s="54">
        <v>19.387548000000006</v>
      </c>
      <c r="J23" s="51">
        <v>0.28617346928084886</v>
      </c>
      <c r="K23" s="63">
        <v>17.208415999999996</v>
      </c>
      <c r="L23" s="63">
        <v>4.986763338317532</v>
      </c>
      <c r="M23" s="69">
        <v>0.16030347833333847</v>
      </c>
      <c r="N23" s="71">
        <v>5.1934639999999996</v>
      </c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6">
        <v>60.132813999999989</v>
      </c>
      <c r="AE23" s="36">
        <f t="shared" si="1"/>
        <v>17.208415999999996</v>
      </c>
      <c r="AF23" s="36">
        <f t="shared" si="4"/>
        <v>12.221652661682464</v>
      </c>
      <c r="AG23" s="36">
        <f t="shared" si="2"/>
        <v>4.986763338317532</v>
      </c>
      <c r="AH23" s="46">
        <v>170.33923200000001</v>
      </c>
      <c r="AI23" s="46">
        <v>123.471833</v>
      </c>
      <c r="AJ23" s="46">
        <f t="shared" si="5"/>
        <v>132.03345530183807</v>
      </c>
      <c r="AK23" s="46"/>
      <c r="AL23" s="47">
        <f t="shared" si="3"/>
        <v>123.471833</v>
      </c>
      <c r="AM23" s="38">
        <v>46.867399000000013</v>
      </c>
      <c r="AN23" s="44">
        <v>16.714438000000001</v>
      </c>
      <c r="AO23" s="44">
        <v>78.138255999999998</v>
      </c>
      <c r="AP23" s="37">
        <f t="shared" si="6"/>
        <v>0.17621468927387557</v>
      </c>
      <c r="AQ23" s="42">
        <v>0.28617346928084886</v>
      </c>
      <c r="AR23" s="42"/>
      <c r="AS23" s="42">
        <v>0.27514154226079879</v>
      </c>
      <c r="AT23" s="39">
        <v>46.867399000000013</v>
      </c>
      <c r="AU23" s="39">
        <v>17.208415999999996</v>
      </c>
      <c r="AV23" s="44">
        <v>124.827367</v>
      </c>
      <c r="AW23" s="44"/>
      <c r="AX23" s="44"/>
      <c r="AY23" s="44"/>
      <c r="AZ23" s="37"/>
      <c r="BA23" s="37"/>
      <c r="BB23" s="45">
        <v>78.138255999999998</v>
      </c>
      <c r="BC23" s="45">
        <v>78.138255999999998</v>
      </c>
      <c r="BD23" s="42">
        <v>0.27514154226079879</v>
      </c>
      <c r="BE23" s="42">
        <v>0.23186061852570072</v>
      </c>
      <c r="BF23" s="42">
        <v>0.28617346928084886</v>
      </c>
      <c r="BG23" s="43">
        <v>0.16030347833333847</v>
      </c>
      <c r="BL23" s="37">
        <v>0.25933800670311025</v>
      </c>
    </row>
    <row r="24" spans="2:64" x14ac:dyDescent="0.2">
      <c r="B24" s="52">
        <v>43101</v>
      </c>
      <c r="C24" s="64">
        <v>26.449345000000001</v>
      </c>
      <c r="D24" s="65">
        <f t="shared" si="0"/>
        <v>0.17304342461849737</v>
      </c>
      <c r="E24" s="58">
        <v>0.2650216137134932</v>
      </c>
      <c r="F24" s="48">
        <v>0.27122830980424661</v>
      </c>
      <c r="G24" s="50">
        <v>46.197710999999977</v>
      </c>
      <c r="H24" s="59">
        <v>0.22751664776205527</v>
      </c>
      <c r="I24" s="54">
        <v>19.076247999999993</v>
      </c>
      <c r="J24" s="51">
        <v>0.28242005246859703</v>
      </c>
      <c r="K24" s="63">
        <v>16.845215999999997</v>
      </c>
      <c r="L24" s="63">
        <v>4.7225130368962951</v>
      </c>
      <c r="M24" s="69">
        <v>0.15310150248115509</v>
      </c>
      <c r="N24" s="71">
        <v>4.8968129999999999</v>
      </c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6">
        <v>59.645962999999995</v>
      </c>
      <c r="AE24" s="36">
        <f t="shared" si="1"/>
        <v>16.845215999999997</v>
      </c>
      <c r="AF24" s="36">
        <f t="shared" si="4"/>
        <v>12.122702963103702</v>
      </c>
      <c r="AG24" s="36">
        <f t="shared" si="2"/>
        <v>4.7225130368962951</v>
      </c>
      <c r="AH24" s="46">
        <v>170.32776199999998</v>
      </c>
      <c r="AI24" s="46">
        <v>124.13005099999999</v>
      </c>
      <c r="AJ24" s="46">
        <f t="shared" si="5"/>
        <v>132.02456466804495</v>
      </c>
      <c r="AK24" s="46"/>
      <c r="AL24" s="47">
        <f t="shared" si="3"/>
        <v>124.13005099999999</v>
      </c>
      <c r="AM24" s="38">
        <v>46.197710999999977</v>
      </c>
      <c r="AN24" s="44">
        <v>17.074591999999999</v>
      </c>
      <c r="AO24" s="44">
        <v>78.311637000000005</v>
      </c>
      <c r="AP24" s="37">
        <f t="shared" si="6"/>
        <v>0.17900479114233564</v>
      </c>
      <c r="AQ24" s="42">
        <v>0.28242005246859703</v>
      </c>
      <c r="AR24" s="42"/>
      <c r="AS24" s="42">
        <v>0.27122830980424661</v>
      </c>
      <c r="AT24" s="39">
        <v>46.197710999999977</v>
      </c>
      <c r="AU24" s="39">
        <v>16.845215999999997</v>
      </c>
      <c r="AV24" s="44">
        <v>126.39867599999999</v>
      </c>
      <c r="AW24" s="44"/>
      <c r="AX24" s="44"/>
      <c r="AY24" s="44"/>
      <c r="AZ24" s="37"/>
      <c r="BA24" s="37"/>
      <c r="BB24" s="45">
        <v>78.311637000000005</v>
      </c>
      <c r="BC24" s="45">
        <v>78.311637000000005</v>
      </c>
      <c r="BD24" s="42">
        <v>0.27122830980424661</v>
      </c>
      <c r="BE24" s="42">
        <v>0.22751664776205527</v>
      </c>
      <c r="BF24" s="42">
        <v>0.28242005246859703</v>
      </c>
      <c r="BG24" s="43">
        <v>0.15310150248115509</v>
      </c>
      <c r="BL24" s="37">
        <v>0.2650216137134932</v>
      </c>
    </row>
    <row r="25" spans="2:64" x14ac:dyDescent="0.2">
      <c r="B25" s="52">
        <v>43466</v>
      </c>
      <c r="C25" s="64">
        <v>27.356055999999999</v>
      </c>
      <c r="D25" s="65">
        <f t="shared" si="0"/>
        <v>0.17653153098941249</v>
      </c>
      <c r="E25" s="58">
        <v>0.24683223509034613</v>
      </c>
      <c r="F25" s="48">
        <v>0.26719506023613449</v>
      </c>
      <c r="G25" s="50">
        <v>45.454929999999997</v>
      </c>
      <c r="H25" s="59">
        <v>0.22602426140778453</v>
      </c>
      <c r="I25" s="54">
        <v>18.880837</v>
      </c>
      <c r="J25" s="51">
        <v>0.28030607266518648</v>
      </c>
      <c r="K25" s="63">
        <v>16.515083000000001</v>
      </c>
      <c r="L25" s="63">
        <v>4.5403272654878819</v>
      </c>
      <c r="M25" s="69">
        <v>0.14961614243997098</v>
      </c>
      <c r="N25" s="71">
        <v>4.6923430000000002</v>
      </c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6">
        <v>58.918034999999996</v>
      </c>
      <c r="AE25" s="36">
        <f t="shared" si="1"/>
        <v>16.515083000000001</v>
      </c>
      <c r="AF25" s="36">
        <f t="shared" si="4"/>
        <v>11.974755734512119</v>
      </c>
      <c r="AG25" s="36">
        <f t="shared" si="2"/>
        <v>4.5403272654878819</v>
      </c>
      <c r="AH25" s="46">
        <v>170.11890099999999</v>
      </c>
      <c r="AI25" s="46">
        <v>124.66397099999999</v>
      </c>
      <c r="AJ25" s="46">
        <f t="shared" si="5"/>
        <v>131.86267219510134</v>
      </c>
      <c r="AK25" s="46"/>
      <c r="AL25" s="47">
        <f t="shared" si="3"/>
        <v>124.66397099999999</v>
      </c>
      <c r="AM25" s="38">
        <v>45.454929999999997</v>
      </c>
      <c r="AN25" s="44">
        <v>16.879729000000001</v>
      </c>
      <c r="AO25" s="44">
        <v>78.317549999999997</v>
      </c>
      <c r="AP25" s="37">
        <f t="shared" si="6"/>
        <v>0.17731314568350218</v>
      </c>
      <c r="AQ25" s="42">
        <v>0.28030607266518648</v>
      </c>
      <c r="AR25" s="42"/>
      <c r="AS25" s="42">
        <v>0.26719506023613449</v>
      </c>
      <c r="AT25" s="39">
        <v>45.454929999999997</v>
      </c>
      <c r="AU25" s="39">
        <v>16.515083000000001</v>
      </c>
      <c r="AV25" s="44">
        <v>127.608079</v>
      </c>
      <c r="AW25" s="44"/>
      <c r="AX25" s="44"/>
      <c r="AY25" s="44"/>
      <c r="AZ25" s="37"/>
      <c r="BA25" s="37"/>
      <c r="BB25" s="45">
        <v>78.317549999999997</v>
      </c>
      <c r="BC25" s="45">
        <v>78.317549999999997</v>
      </c>
      <c r="BD25" s="42">
        <v>0.26719506023613449</v>
      </c>
      <c r="BE25" s="42">
        <v>0.22602426140778453</v>
      </c>
      <c r="BF25" s="42">
        <v>0.28030607266518648</v>
      </c>
      <c r="BG25" s="43">
        <v>0.14961614243997098</v>
      </c>
      <c r="BL25" s="37">
        <v>0.24683223509034624</v>
      </c>
    </row>
    <row r="26" spans="2:64" ht="17" x14ac:dyDescent="0.2">
      <c r="B26" s="72">
        <v>43831</v>
      </c>
      <c r="C26" s="73">
        <v>27.027508999999998</v>
      </c>
      <c r="D26" s="74">
        <f t="shared" si="0"/>
        <v>0.17215661195951437</v>
      </c>
      <c r="E26" s="75">
        <v>0.24634862692749038</v>
      </c>
      <c r="F26" s="76">
        <v>0.26084342207413613</v>
      </c>
      <c r="G26" s="85">
        <v>44.474959000000005</v>
      </c>
      <c r="H26" s="86">
        <v>0.22377381315463163</v>
      </c>
      <c r="I26" s="87">
        <v>18.755852999999991</v>
      </c>
      <c r="J26" s="79">
        <v>0.27947815120427288</v>
      </c>
      <c r="K26" s="88">
        <v>16.430728999999999</v>
      </c>
      <c r="L26" s="88">
        <v>4.4818440312506951</v>
      </c>
      <c r="M26" s="81">
        <v>0.15113412152346228</v>
      </c>
      <c r="N26" s="123">
        <v>4.7277589999999998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6">
        <v>58.790745999999999</v>
      </c>
      <c r="AE26" s="36">
        <f t="shared" si="1"/>
        <v>16.430728999999999</v>
      </c>
      <c r="AF26" s="36">
        <f t="shared" si="4"/>
        <v>11.948884968749304</v>
      </c>
      <c r="AG26" s="36">
        <f t="shared" si="2"/>
        <v>4.4818440312506951</v>
      </c>
      <c r="AH26" s="46">
        <v>170.50443000000001</v>
      </c>
      <c r="AI26" s="46">
        <v>126.02947100000002</v>
      </c>
      <c r="AJ26" s="46">
        <f t="shared" si="5"/>
        <v>132.16150368207826</v>
      </c>
      <c r="AK26" s="46"/>
      <c r="AL26" s="47">
        <f t="shared" si="3"/>
        <v>126.02947100000002</v>
      </c>
      <c r="AM26" s="38">
        <v>44.474959000000005</v>
      </c>
      <c r="AN26" s="44">
        <v>16.187163999999999</v>
      </c>
      <c r="AO26" s="44">
        <v>78.827805999999995</v>
      </c>
      <c r="AP26" s="37">
        <f t="shared" si="6"/>
        <v>0.17036435416440168</v>
      </c>
      <c r="AQ26" s="42">
        <v>0.27947815120427288</v>
      </c>
      <c r="AR26" s="42"/>
      <c r="AS26" s="42">
        <v>0.26084342207413613</v>
      </c>
      <c r="AT26" s="39">
        <v>44.474959000000005</v>
      </c>
      <c r="AU26" s="39">
        <v>16.430728999999999</v>
      </c>
      <c r="AV26" s="44">
        <v>129.96622300000001</v>
      </c>
      <c r="AW26" s="44"/>
      <c r="AX26" s="44"/>
      <c r="AY26" s="44"/>
      <c r="AZ26" s="37"/>
      <c r="BA26" s="37"/>
      <c r="BB26" s="45">
        <v>78.827805999999995</v>
      </c>
      <c r="BC26" s="45">
        <v>78.827805999999995</v>
      </c>
      <c r="BD26" s="42">
        <v>0.26084342207413613</v>
      </c>
      <c r="BE26" s="42">
        <v>0.22377381315463163</v>
      </c>
      <c r="BF26" s="42">
        <v>0.27947815120427288</v>
      </c>
      <c r="BG26" s="43">
        <v>0.15113412152346228</v>
      </c>
      <c r="BL26" s="37">
        <v>0.24634862692749038</v>
      </c>
    </row>
    <row r="27" spans="2:64" x14ac:dyDescent="0.2">
      <c r="B27" s="52">
        <v>44197</v>
      </c>
      <c r="C27" s="64">
        <v>25.289726000000002</v>
      </c>
      <c r="D27" s="65">
        <f t="shared" si="0"/>
        <v>0.17043554118648793</v>
      </c>
      <c r="E27" s="58">
        <v>0.26471882840496885</v>
      </c>
      <c r="F27" s="48">
        <v>0.27779765211472318</v>
      </c>
      <c r="G27" s="50">
        <v>47.233776999999968</v>
      </c>
      <c r="H27" s="59">
        <v>0.24003770699976057</v>
      </c>
      <c r="I27" s="54">
        <v>20.135997999999997</v>
      </c>
      <c r="J27" s="51">
        <v>0.30279310413702243</v>
      </c>
      <c r="K27" s="63">
        <v>17.676127000000001</v>
      </c>
      <c r="L27" s="63">
        <v>5.8113510331059786</v>
      </c>
      <c r="M27" s="69">
        <v>0.17742182129424028</v>
      </c>
      <c r="N27" s="71">
        <v>5.5180280000000002</v>
      </c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6">
        <v>58.376913999999999</v>
      </c>
      <c r="AE27" s="36">
        <f t="shared" si="1"/>
        <v>17.676127000000001</v>
      </c>
      <c r="AF27" s="36">
        <f t="shared" si="4"/>
        <v>11.864775966894022</v>
      </c>
      <c r="AG27" s="36">
        <f t="shared" si="2"/>
        <v>5.8113510331059786</v>
      </c>
      <c r="AH27" s="46">
        <v>170.02943199999996</v>
      </c>
      <c r="AI27" s="46">
        <v>122.79565499999998</v>
      </c>
      <c r="AJ27" s="46">
        <f t="shared" si="5"/>
        <v>131.79332292615311</v>
      </c>
      <c r="AK27" s="46"/>
      <c r="AL27" s="47">
        <f t="shared" si="3"/>
        <v>122.79565499999998</v>
      </c>
      <c r="AM27" s="38">
        <v>47.233776999999968</v>
      </c>
      <c r="AN27" s="44">
        <v>15.295246000000001</v>
      </c>
      <c r="AO27" s="44">
        <v>72.270696000000001</v>
      </c>
      <c r="AP27" s="37">
        <f t="shared" si="6"/>
        <v>0.17467117523842773</v>
      </c>
      <c r="AQ27" s="42">
        <v>0.30279310413702243</v>
      </c>
      <c r="AR27" s="42"/>
      <c r="AS27" s="42">
        <v>0.27779765211472318</v>
      </c>
      <c r="AT27" s="39">
        <v>47.233776999999968</v>
      </c>
      <c r="AU27" s="39">
        <v>17.676127000000001</v>
      </c>
      <c r="AV27" s="44">
        <v>123.09321</v>
      </c>
      <c r="AW27" s="44"/>
      <c r="AX27" s="44"/>
      <c r="AY27" s="44"/>
      <c r="AZ27" s="37"/>
      <c r="BA27" s="37"/>
      <c r="BB27" s="45">
        <v>72.270696000000001</v>
      </c>
      <c r="BC27" s="45">
        <v>72.270696000000001</v>
      </c>
      <c r="BD27" s="42">
        <v>0.27779765211472318</v>
      </c>
      <c r="BE27" s="42">
        <v>0.24003770699976057</v>
      </c>
      <c r="BF27" s="42">
        <v>0.30279310413702243</v>
      </c>
      <c r="BG27" s="43">
        <v>0.17742182129424028</v>
      </c>
      <c r="BL27" s="37">
        <v>0.26471882840496885</v>
      </c>
    </row>
    <row r="28" spans="2:64" x14ac:dyDescent="0.2">
      <c r="B28" s="52">
        <v>44562</v>
      </c>
      <c r="C28" s="64">
        <v>27.968612</v>
      </c>
      <c r="D28" s="65">
        <f t="shared" si="0"/>
        <v>0.17972578870989203</v>
      </c>
      <c r="E28" s="58">
        <v>0.24679482657116592</v>
      </c>
      <c r="F28" s="48">
        <v>0.27044287787780985</v>
      </c>
      <c r="G28" s="50">
        <v>46.144298999999997</v>
      </c>
      <c r="H28" s="59">
        <v>0.23471273062816767</v>
      </c>
      <c r="I28" s="54">
        <v>19.806759999999997</v>
      </c>
      <c r="J28" s="51">
        <v>0.29471984673867724</v>
      </c>
      <c r="K28" s="63">
        <v>17.195521999999997</v>
      </c>
      <c r="L28" s="63">
        <v>5.337168553497408</v>
      </c>
      <c r="M28" s="69">
        <v>0.16620590058370163</v>
      </c>
      <c r="N28" s="71">
        <v>5.1456200000000001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6">
        <v>58.345313999999995</v>
      </c>
      <c r="AE28" s="36">
        <f t="shared" si="1"/>
        <v>17.195521999999997</v>
      </c>
      <c r="AF28" s="36">
        <f t="shared" si="4"/>
        <v>11.858353446502589</v>
      </c>
      <c r="AG28" s="36">
        <f t="shared" si="2"/>
        <v>5.337168553497408</v>
      </c>
      <c r="AH28" s="46">
        <v>170.62493699999999</v>
      </c>
      <c r="AI28" s="46">
        <v>124.480638</v>
      </c>
      <c r="AJ28" s="46">
        <f t="shared" si="5"/>
        <v>132.25491114559233</v>
      </c>
      <c r="AK28" s="46"/>
      <c r="AL28" s="47">
        <f t="shared" si="3"/>
        <v>124.480638</v>
      </c>
      <c r="AM28" s="38">
        <v>46.144298999999997</v>
      </c>
      <c r="AN28" s="44">
        <v>17.022516</v>
      </c>
      <c r="AO28" s="44">
        <v>75.282713000000001</v>
      </c>
      <c r="AP28" s="37">
        <f t="shared" si="6"/>
        <v>0.18441551128159814</v>
      </c>
      <c r="AQ28" s="42">
        <v>0.29471984673867724</v>
      </c>
      <c r="AR28" s="42"/>
      <c r="AS28" s="42">
        <v>0.27044287787780985</v>
      </c>
      <c r="AT28" s="39">
        <v>46.144298999999997</v>
      </c>
      <c r="AU28" s="39">
        <v>17.195521999999997</v>
      </c>
      <c r="AV28" s="44">
        <v>127.64963400000001</v>
      </c>
      <c r="AW28" s="44"/>
      <c r="AX28" s="44"/>
      <c r="AY28" s="44"/>
      <c r="AZ28" s="37"/>
      <c r="BA28" s="37"/>
      <c r="BB28" s="45">
        <v>75.282713000000001</v>
      </c>
      <c r="BC28" s="45">
        <v>75.282713000000001</v>
      </c>
      <c r="BD28" s="42">
        <v>0.27044287787780985</v>
      </c>
      <c r="BE28" s="42">
        <v>0.23471273062816767</v>
      </c>
      <c r="BF28" s="42">
        <v>0.29471984673867724</v>
      </c>
      <c r="BG28" s="43">
        <v>0.16620590058370163</v>
      </c>
      <c r="BL28" s="37">
        <v>0.24679482657116592</v>
      </c>
    </row>
    <row r="29" spans="2:64" x14ac:dyDescent="0.2">
      <c r="B29" s="52">
        <v>44927</v>
      </c>
      <c r="C29" s="64">
        <v>28.672739</v>
      </c>
      <c r="D29" s="65">
        <f t="shared" si="0"/>
        <v>0.18068220849017375</v>
      </c>
      <c r="E29" s="58">
        <v>0.25068341727408516</v>
      </c>
      <c r="F29" s="48">
        <v>0.26288268553206773</v>
      </c>
      <c r="G29" s="50">
        <v>44.898506999999995</v>
      </c>
      <c r="H29" s="59">
        <v>0.22906482022288843</v>
      </c>
      <c r="I29" s="54">
        <v>19.472032999999996</v>
      </c>
      <c r="J29" s="51">
        <v>0.29104846265370188</v>
      </c>
      <c r="K29" s="63">
        <v>17.006454999999999</v>
      </c>
      <c r="L29" s="63">
        <v>5.1305451062210707</v>
      </c>
      <c r="M29" s="69">
        <v>0.16220529967810043</v>
      </c>
      <c r="N29" s="71">
        <v>5.0198549999999997</v>
      </c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6">
        <v>58.431695000000005</v>
      </c>
      <c r="AE29" s="36">
        <f t="shared" si="1"/>
        <v>17.006454999999999</v>
      </c>
      <c r="AF29" s="36">
        <f t="shared" si="4"/>
        <v>11.875909893778928</v>
      </c>
      <c r="AG29" s="36">
        <f t="shared" si="2"/>
        <v>5.1305451062210707</v>
      </c>
      <c r="AH29" s="46">
        <v>170.79294099999998</v>
      </c>
      <c r="AI29" s="46">
        <v>125.89443399999999</v>
      </c>
      <c r="AJ29" s="46">
        <f t="shared" si="5"/>
        <v>132.38513451436111</v>
      </c>
      <c r="AK29" s="46"/>
      <c r="AL29" s="47">
        <f t="shared" si="3"/>
        <v>125.89443399999999</v>
      </c>
      <c r="AM29" s="38">
        <v>44.898506999999995</v>
      </c>
      <c r="AN29" s="44">
        <v>17.107737</v>
      </c>
      <c r="AO29" s="44">
        <v>76.950912000000002</v>
      </c>
      <c r="AP29" s="37">
        <f t="shared" si="6"/>
        <v>0.18188372023076793</v>
      </c>
      <c r="AQ29" s="42">
        <v>0.29104846265370188</v>
      </c>
      <c r="AR29" s="42"/>
      <c r="AS29" s="42">
        <v>0.26288268553206773</v>
      </c>
      <c r="AT29" s="39">
        <v>44.898506999999995</v>
      </c>
      <c r="AU29" s="39">
        <v>17.006454999999999</v>
      </c>
      <c r="AV29" s="44">
        <v>130.01880700000001</v>
      </c>
      <c r="AW29" s="44"/>
      <c r="AX29" s="44"/>
      <c r="AY29" s="44"/>
      <c r="AZ29" s="37"/>
      <c r="BA29" s="37"/>
      <c r="BB29" s="45">
        <v>76.950912000000002</v>
      </c>
      <c r="BC29" s="45">
        <v>76.950912000000002</v>
      </c>
      <c r="BD29" s="42">
        <v>0.26288268553206773</v>
      </c>
      <c r="BE29" s="42">
        <v>0.22906482022288843</v>
      </c>
      <c r="BF29" s="42">
        <v>0.29104846265370188</v>
      </c>
      <c r="BG29" s="43">
        <v>0.16220529967810043</v>
      </c>
      <c r="BL29" s="37">
        <v>0.25068341727408527</v>
      </c>
    </row>
    <row r="30" spans="2:64" x14ac:dyDescent="0.2">
      <c r="B30" s="52">
        <v>45292</v>
      </c>
      <c r="C30" s="64">
        <v>29.828014</v>
      </c>
      <c r="D30" s="65">
        <f t="shared" si="0"/>
        <v>0.18683406025161353</v>
      </c>
      <c r="E30" s="58">
        <v>0.25036318017105175</v>
      </c>
      <c r="F30" s="48">
        <v>0.25754301195986273</v>
      </c>
      <c r="G30" s="50">
        <v>43.639097</v>
      </c>
      <c r="H30" s="59">
        <v>0.22545703630638259</v>
      </c>
      <c r="I30" s="54">
        <v>18.914799000000002</v>
      </c>
      <c r="J30" s="51">
        <v>0.28582168284543774</v>
      </c>
      <c r="K30" s="63">
        <v>16.439558000000012</v>
      </c>
      <c r="L30" s="63">
        <v>4.7495886078143084</v>
      </c>
      <c r="M30" s="69">
        <v>0.15681230858588624</v>
      </c>
      <c r="N30" s="71">
        <v>4.838069</v>
      </c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6">
        <v>57.516833000000013</v>
      </c>
      <c r="AE30" s="36">
        <f t="shared" si="1"/>
        <v>16.439558000000012</v>
      </c>
      <c r="AF30" s="36">
        <f t="shared" si="4"/>
        <v>11.689969392185704</v>
      </c>
      <c r="AG30" s="36">
        <f t="shared" si="2"/>
        <v>4.7495886078143084</v>
      </c>
      <c r="AH30" s="38">
        <v>169.443918</v>
      </c>
      <c r="AI30" s="38">
        <v>125.804821</v>
      </c>
      <c r="AJ30" s="46">
        <f t="shared" si="5"/>
        <v>131.33947893707372</v>
      </c>
      <c r="AK30" s="46"/>
      <c r="AL30" s="47">
        <f t="shared" si="3"/>
        <v>125.804821</v>
      </c>
      <c r="AM30" s="38">
        <v>43.639097</v>
      </c>
      <c r="AN30" s="44">
        <v>18.122923</v>
      </c>
      <c r="AO30" s="44">
        <v>75.845743999999996</v>
      </c>
      <c r="AP30" s="37">
        <f t="shared" si="6"/>
        <v>0.19286133962079083</v>
      </c>
      <c r="AQ30" s="42">
        <v>0.28582168284543774</v>
      </c>
      <c r="AR30" s="42"/>
      <c r="AS30" s="42">
        <v>0.25754301195986273</v>
      </c>
      <c r="AT30" s="39">
        <v>43.639097</v>
      </c>
      <c r="AU30" s="39">
        <v>16.439558000000012</v>
      </c>
      <c r="AV30" s="44">
        <v>129.821752</v>
      </c>
      <c r="AW30" s="44"/>
      <c r="AX30" s="44"/>
      <c r="AY30" s="44"/>
      <c r="AZ30" s="37"/>
      <c r="BA30" s="37"/>
      <c r="BB30" s="45">
        <v>75.845743999999996</v>
      </c>
      <c r="BC30" s="45">
        <v>75.845743999999996</v>
      </c>
      <c r="BD30" s="42">
        <v>0.25754301195986273</v>
      </c>
      <c r="BE30" s="42">
        <v>0.22545703630638259</v>
      </c>
      <c r="BF30" s="42">
        <v>0.28582168284543774</v>
      </c>
      <c r="BG30" s="43">
        <v>0.15681230858588624</v>
      </c>
      <c r="BL30" s="37">
        <v>0.25036318017105175</v>
      </c>
    </row>
    <row r="31" spans="2:64" ht="18" thickBot="1" x14ac:dyDescent="0.25">
      <c r="B31" s="89">
        <v>45658</v>
      </c>
      <c r="C31" s="90">
        <v>31.743542999999999</v>
      </c>
      <c r="D31" s="91">
        <f t="shared" si="0"/>
        <v>0.19552884918361987</v>
      </c>
      <c r="E31" s="92">
        <v>0.2384649188614647</v>
      </c>
      <c r="F31" s="93">
        <v>0.25602322700004254</v>
      </c>
      <c r="G31" s="94">
        <v>43.66576624202532</v>
      </c>
      <c r="H31" s="95">
        <v>0.22184433894124789</v>
      </c>
      <c r="I31" s="96">
        <v>18.768140137812608</v>
      </c>
      <c r="J31" s="97">
        <v>0.28230725523905842</v>
      </c>
      <c r="K31" s="98">
        <v>16.439418193294053</v>
      </c>
      <c r="L31" s="98">
        <v>4.6040216628773099</v>
      </c>
      <c r="M31" s="99">
        <v>0.15669697088037238</v>
      </c>
      <c r="N31" s="124">
        <v>4.9072769999999997</v>
      </c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6">
        <v>58.23236168469392</v>
      </c>
      <c r="AE31" s="36">
        <f t="shared" si="1"/>
        <v>16.439418193294053</v>
      </c>
      <c r="AF31" s="36">
        <f t="shared" si="4"/>
        <v>11.835396530416745</v>
      </c>
      <c r="AG31" s="36">
        <f>AE31-AF31</f>
        <v>4.6040216628773081</v>
      </c>
      <c r="AH31" s="38">
        <v>170.55392494532563</v>
      </c>
      <c r="AI31" s="38">
        <v>126.88815870330031</v>
      </c>
      <c r="AJ31" s="46">
        <f t="shared" si="5"/>
        <v>132.19986823600155</v>
      </c>
      <c r="AK31" s="46"/>
      <c r="AL31" s="47">
        <f t="shared" si="3"/>
        <v>126.88815870330031</v>
      </c>
      <c r="AM31" s="38">
        <v>43.66576624202532</v>
      </c>
      <c r="AN31" s="44">
        <v>18.213104999999999</v>
      </c>
      <c r="AO31" s="44">
        <v>76.317567999999994</v>
      </c>
      <c r="AP31" s="37">
        <f t="shared" si="6"/>
        <v>0.19266873303652457</v>
      </c>
      <c r="AQ31" s="42">
        <v>0.28230725523905842</v>
      </c>
      <c r="AR31" s="42"/>
      <c r="AS31" s="42">
        <v>0.25602322700004254</v>
      </c>
      <c r="AT31" s="39">
        <v>43.66576624202532</v>
      </c>
      <c r="AU31" s="39">
        <v>16.439418193294053</v>
      </c>
      <c r="AV31" s="44">
        <v>130.60356400000001</v>
      </c>
      <c r="AW31" s="44"/>
      <c r="AX31" s="44"/>
      <c r="AY31" s="44"/>
      <c r="AZ31" s="37"/>
      <c r="BA31" s="37"/>
      <c r="BB31" s="45">
        <v>76.317567999999994</v>
      </c>
      <c r="BC31" s="45">
        <v>76.317567999999994</v>
      </c>
      <c r="BD31" s="42">
        <v>0.25602322700004254</v>
      </c>
      <c r="BE31" s="42">
        <v>0.22184433894124789</v>
      </c>
      <c r="BF31" s="42">
        <v>0.28230725523905842</v>
      </c>
      <c r="BG31" s="43">
        <v>0.15669697088037238</v>
      </c>
      <c r="BL31" s="37">
        <v>0.2384649188614647</v>
      </c>
    </row>
    <row r="32" spans="2:64" x14ac:dyDescent="0.2">
      <c r="B32" s="32" t="s">
        <v>79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60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T32" s="39"/>
      <c r="AU32" s="39"/>
    </row>
    <row r="33" spans="2:47" x14ac:dyDescent="0.2">
      <c r="B33" s="39" t="s">
        <v>80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60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S33" s="39"/>
      <c r="AT33" s="39"/>
    </row>
    <row r="34" spans="2:47" x14ac:dyDescent="0.2">
      <c r="B34" s="39" t="s">
        <v>81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S34" s="39"/>
      <c r="AT34" s="39"/>
    </row>
    <row r="35" spans="2:47" x14ac:dyDescent="0.2">
      <c r="B35" s="39" t="s">
        <v>61</v>
      </c>
      <c r="C35" s="39"/>
      <c r="D35" s="39"/>
      <c r="E35" s="39"/>
      <c r="F35" s="39"/>
      <c r="G35" s="39"/>
      <c r="H35" s="121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S35" s="39"/>
      <c r="AT35" s="39"/>
    </row>
    <row r="36" spans="2:47" x14ac:dyDescent="0.2">
      <c r="B36" s="33" t="s">
        <v>86</v>
      </c>
      <c r="C36" s="56"/>
      <c r="D36" s="56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T36" s="39"/>
      <c r="AU36" s="39"/>
    </row>
    <row r="37" spans="2:47" x14ac:dyDescent="0.2">
      <c r="C37" s="122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T37" s="39"/>
      <c r="AU37" s="39"/>
    </row>
    <row r="38" spans="2:47" x14ac:dyDescent="0.2">
      <c r="B38" s="39"/>
      <c r="C38" s="56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T38" s="39"/>
      <c r="AU38" s="39"/>
    </row>
    <row r="39" spans="2:47" x14ac:dyDescent="0.2">
      <c r="C39" s="68"/>
      <c r="D39" s="39"/>
      <c r="E39" s="39"/>
      <c r="F39" s="39"/>
      <c r="G39" s="39"/>
      <c r="H39" s="39"/>
      <c r="I39" s="39"/>
      <c r="J39" s="39"/>
      <c r="L39" s="60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T39" s="39"/>
      <c r="AU39" s="39"/>
    </row>
    <row r="40" spans="2:47" x14ac:dyDescent="0.2">
      <c r="C40" s="68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T40" s="39"/>
      <c r="AU40" s="39"/>
    </row>
    <row r="41" spans="2:47" x14ac:dyDescent="0.2">
      <c r="C41" s="39"/>
    </row>
    <row r="42" spans="2:47" x14ac:dyDescent="0.2">
      <c r="AT42" s="32" t="e">
        <f>#REF!/(#REF!+#REF!)</f>
        <v>#REF!</v>
      </c>
    </row>
  </sheetData>
  <mergeCells count="7">
    <mergeCell ref="M3:N3"/>
    <mergeCell ref="B2:N2"/>
    <mergeCell ref="B1:N1"/>
    <mergeCell ref="F3:G3"/>
    <mergeCell ref="H3:I3"/>
    <mergeCell ref="J3:L3"/>
    <mergeCell ref="C3:E3"/>
  </mergeCells>
  <phoneticPr fontId="1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1. Regions</vt:lpstr>
      <vt:lpstr>Table 2. Labor Force Stats.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Zeigler</dc:creator>
  <cp:lastModifiedBy>Microsoft Office User</cp:lastModifiedBy>
  <cp:lastPrinted>2025-02-23T15:03:06Z</cp:lastPrinted>
  <dcterms:created xsi:type="dcterms:W3CDTF">2019-08-20T13:34:59Z</dcterms:created>
  <dcterms:modified xsi:type="dcterms:W3CDTF">2025-03-05T19:43:53Z</dcterms:modified>
</cp:coreProperties>
</file>