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trickmchugh/Desktop/2024/"/>
    </mc:Choice>
  </mc:AlternateContent>
  <xr:revisionPtr revIDLastSave="0" documentId="13_ncr:1_{12AB9FB9-EDB4-7049-8324-0D2AA61840B1}" xr6:coauthVersionLast="36" xr6:coauthVersionMax="36" xr10:uidLastSave="{00000000-0000-0000-0000-000000000000}"/>
  <bookViews>
    <workbookView xWindow="0" yWindow="500" windowWidth="25520" windowHeight="14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4" i="1" l="1"/>
  <c r="E96" i="1"/>
  <c r="D95" i="1"/>
  <c r="D97" i="1" s="1"/>
  <c r="E94" i="1"/>
  <c r="E93" i="1"/>
  <c r="E92" i="1"/>
  <c r="E91" i="1"/>
  <c r="E90" i="1"/>
  <c r="E89" i="1"/>
  <c r="E88" i="1"/>
  <c r="E87" i="1"/>
  <c r="C86" i="1"/>
  <c r="E86" i="1" s="1"/>
  <c r="E84" i="1"/>
  <c r="E83" i="1"/>
  <c r="C82" i="1"/>
  <c r="E82" i="1" s="1"/>
  <c r="E80" i="1"/>
  <c r="E79" i="1"/>
  <c r="E78" i="1"/>
  <c r="E77" i="1"/>
  <c r="E76" i="1"/>
  <c r="E75" i="1"/>
  <c r="C74" i="1"/>
  <c r="E74" i="1" s="1"/>
  <c r="E73" i="1"/>
  <c r="C72" i="1"/>
  <c r="E72" i="1" s="1"/>
  <c r="E71" i="1"/>
  <c r="E70" i="1"/>
  <c r="E69" i="1"/>
  <c r="E68" i="1"/>
  <c r="E67" i="1"/>
  <c r="E66" i="1"/>
  <c r="E65" i="1"/>
  <c r="C64" i="1"/>
  <c r="E64" i="1" s="1"/>
  <c r="E62" i="1"/>
  <c r="C61" i="1"/>
  <c r="E61" i="1" s="1"/>
  <c r="E60" i="1"/>
  <c r="C58" i="1"/>
  <c r="E58" i="1" s="1"/>
  <c r="C57" i="1"/>
  <c r="E57" i="1" s="1"/>
  <c r="C55" i="1"/>
  <c r="E55" i="1" s="1"/>
  <c r="E54" i="1"/>
  <c r="C53" i="1"/>
  <c r="E53" i="1" s="1"/>
  <c r="C52" i="1"/>
  <c r="E52" i="1" s="1"/>
  <c r="E51" i="1"/>
  <c r="E50" i="1"/>
  <c r="E48" i="1"/>
  <c r="C47" i="1"/>
  <c r="E47" i="1" s="1"/>
  <c r="E46" i="1"/>
  <c r="C45" i="1"/>
  <c r="E45" i="1" s="1"/>
  <c r="E43" i="1"/>
  <c r="E42" i="1"/>
  <c r="E41" i="1"/>
  <c r="E40" i="1"/>
  <c r="E39" i="1"/>
  <c r="E38" i="1"/>
  <c r="E36" i="1"/>
  <c r="C35" i="1"/>
  <c r="E35" i="1" s="1"/>
  <c r="C33" i="1"/>
  <c r="E33" i="1" s="1"/>
  <c r="E32" i="1"/>
  <c r="E31" i="1"/>
  <c r="C30" i="1"/>
  <c r="E30" i="1" s="1"/>
  <c r="E29" i="1"/>
  <c r="E27" i="1"/>
  <c r="E26" i="1"/>
  <c r="E25" i="1"/>
  <c r="E23" i="1"/>
  <c r="E22" i="1"/>
  <c r="E21" i="1"/>
  <c r="E19" i="1"/>
  <c r="E17" i="1"/>
  <c r="C16" i="1"/>
  <c r="E16" i="1" s="1"/>
  <c r="C15" i="1"/>
  <c r="E15" i="1" s="1"/>
  <c r="C14" i="1"/>
  <c r="E14" i="1" s="1"/>
  <c r="C13" i="1"/>
  <c r="E13" i="1" s="1"/>
  <c r="C10" i="1"/>
  <c r="E9" i="1"/>
  <c r="E8" i="1"/>
  <c r="B7" i="1"/>
  <c r="E7" i="1" s="1"/>
  <c r="E6" i="1"/>
  <c r="B5" i="1"/>
  <c r="B95" i="1" l="1"/>
  <c r="B97" i="1" s="1"/>
  <c r="C95" i="1"/>
  <c r="C97" i="1" s="1"/>
  <c r="E10" i="1"/>
  <c r="E5" i="1"/>
  <c r="E95" i="1" l="1"/>
  <c r="E97" i="1" s="1"/>
</calcChain>
</file>

<file path=xl/sharedStrings.xml><?xml version="1.0" encoding="utf-8"?>
<sst xmlns="http://schemas.openxmlformats.org/spreadsheetml/2006/main" count="166" uniqueCount="97">
  <si>
    <t>&amp; jurisdictions within</t>
  </si>
  <si>
    <t>California*</t>
  </si>
  <si>
    <t>Colorado*</t>
  </si>
  <si>
    <t>Connecticut*</t>
  </si>
  <si>
    <t>District of Columbia*</t>
  </si>
  <si>
    <t>Georgia</t>
  </si>
  <si>
    <t>N/A</t>
  </si>
  <si>
    <t>Clarke County</t>
  </si>
  <si>
    <t>Clayton County</t>
  </si>
  <si>
    <t>DeKalb County</t>
  </si>
  <si>
    <t>Illinois*</t>
  </si>
  <si>
    <t>Louisiana</t>
  </si>
  <si>
    <t>New Orleans</t>
  </si>
  <si>
    <t>Maine</t>
  </si>
  <si>
    <t>Cumberland County</t>
  </si>
  <si>
    <t>Massachusetts*</t>
  </si>
  <si>
    <t>Maryland</t>
  </si>
  <si>
    <t>Baltimore</t>
  </si>
  <si>
    <t>Howard County</t>
  </si>
  <si>
    <t>Prince George's County</t>
  </si>
  <si>
    <t>Michigan</t>
  </si>
  <si>
    <t>Ingham County</t>
  </si>
  <si>
    <t>Kalamazoo County</t>
  </si>
  <si>
    <t>Kent County</t>
  </si>
  <si>
    <t>Lansing</t>
  </si>
  <si>
    <t>Wayne County</t>
  </si>
  <si>
    <t xml:space="preserve">Minnesota </t>
  </si>
  <si>
    <t>Hennepin County</t>
  </si>
  <si>
    <t>Nobles County</t>
  </si>
  <si>
    <t>Nebraska</t>
  </si>
  <si>
    <t>Hall County</t>
  </si>
  <si>
    <t>Sarpy County</t>
  </si>
  <si>
    <t>New Jersey*</t>
  </si>
  <si>
    <t>New Mexico*</t>
  </si>
  <si>
    <t>Nevada</t>
  </si>
  <si>
    <t>Clark County</t>
  </si>
  <si>
    <t>Washoe County</t>
  </si>
  <si>
    <t>New York*</t>
  </si>
  <si>
    <t>North Carolina</t>
  </si>
  <si>
    <t>Buncombe County</t>
  </si>
  <si>
    <t>Durham County</t>
  </si>
  <si>
    <t>Forsyth County</t>
  </si>
  <si>
    <t>Mecklenburg County</t>
  </si>
  <si>
    <t>Orange County</t>
  </si>
  <si>
    <t>Wake County</t>
  </si>
  <si>
    <t>Ohio</t>
  </si>
  <si>
    <t>Franklin County</t>
  </si>
  <si>
    <t>Hamilton County</t>
  </si>
  <si>
    <t>Oklahoma</t>
  </si>
  <si>
    <t>Oklahoma County</t>
  </si>
  <si>
    <t>Oregon*</t>
  </si>
  <si>
    <t>Pennsylvania</t>
  </si>
  <si>
    <t>Allegheny County</t>
  </si>
  <si>
    <t>Bradford County</t>
  </si>
  <si>
    <t>Bucks County</t>
  </si>
  <si>
    <t>Chester County</t>
  </si>
  <si>
    <t>Clarion County</t>
  </si>
  <si>
    <t>Dauphin County</t>
  </si>
  <si>
    <t>Delaware County</t>
  </si>
  <si>
    <t>Lehigh County</t>
  </si>
  <si>
    <t>Lycoming County</t>
  </si>
  <si>
    <t>Montgomery County</t>
  </si>
  <si>
    <t>Northampton County</t>
  </si>
  <si>
    <t>Philadelphia</t>
  </si>
  <si>
    <t>Pike County</t>
  </si>
  <si>
    <t>Westmoreland County</t>
  </si>
  <si>
    <t>Rhode Island*</t>
  </si>
  <si>
    <t>Tennessee</t>
  </si>
  <si>
    <t>Shelby County</t>
  </si>
  <si>
    <t>Utah*</t>
  </si>
  <si>
    <t xml:space="preserve">Virginia </t>
  </si>
  <si>
    <t>Albemarle County</t>
  </si>
  <si>
    <t>Alexandria</t>
  </si>
  <si>
    <t>Arlington County</t>
  </si>
  <si>
    <t>Chesterfield County</t>
  </si>
  <si>
    <t>Fairfax County</t>
  </si>
  <si>
    <t>Vermont*</t>
  </si>
  <si>
    <t>Washington*</t>
  </si>
  <si>
    <t>Federal Funding Awarded to Sanctuary Cities in 2023 from Three Major Sources</t>
  </si>
  <si>
    <t>SCAAP (2023)</t>
  </si>
  <si>
    <t>B</t>
  </si>
  <si>
    <t>C</t>
  </si>
  <si>
    <t>D</t>
  </si>
  <si>
    <t>E</t>
  </si>
  <si>
    <t>Column1</t>
  </si>
  <si>
    <t>State/Jurisdiction (* Sanctuary States)</t>
  </si>
  <si>
    <t>Totals by State/County</t>
  </si>
  <si>
    <r>
      <t xml:space="preserve">1. Note for column B: SCAAP state totals are always granted to state correctional institutions. </t>
    </r>
    <r>
      <rPr>
        <b/>
        <sz val="12"/>
        <color theme="1"/>
        <rFont val="Calibri"/>
        <family val="2"/>
        <scheme val="minor"/>
      </rPr>
      <t>Source:</t>
    </r>
    <r>
      <rPr>
        <sz val="12"/>
        <color theme="1"/>
        <rFont val="Calibri"/>
        <family val="2"/>
        <scheme val="minor"/>
      </rPr>
      <t xml:space="preserve"> https://bja.ojp.gov/funding/scaap-fy23-awards.pdf</t>
    </r>
  </si>
  <si>
    <r>
      <t xml:space="preserve">2. Note for column C: Only state totals listed. </t>
    </r>
    <r>
      <rPr>
        <b/>
        <sz val="12"/>
        <color theme="1"/>
        <rFont val="Calibri"/>
        <family val="2"/>
        <scheme val="minor"/>
      </rPr>
      <t>Source:</t>
    </r>
    <r>
      <rPr>
        <sz val="12"/>
        <color theme="1"/>
        <rFont val="Calibri"/>
        <family val="2"/>
        <scheme val="minor"/>
      </rPr>
      <t xml:space="preserve"> https://charts.ojp.usdoj.gov/t/public/views/OJPAwardsDashboard/AwardsByStateAndCity?%3Aembed=y&amp;%3Aiid=1&amp;%3AisGuestRedirectFromVizportal=y</t>
    </r>
  </si>
  <si>
    <t xml:space="preserve">OJP Grants (2023) </t>
  </si>
  <si>
    <t xml:space="preserve">COPS (2023) </t>
  </si>
  <si>
    <t>Total Santuary Funding</t>
  </si>
  <si>
    <t>Available Funding</t>
  </si>
  <si>
    <t>Pct. of Availble Funding Given to Sanctuary Cities</t>
  </si>
  <si>
    <t>N//A</t>
  </si>
  <si>
    <t>4. Note for columns C and D: Awards to corporations, NGOs, or Native American tribes were excluded from these totals.</t>
  </si>
  <si>
    <r>
      <t xml:space="preserve">3. Note for column D: COPS state totals are granted to State Police, State Taskforces, or state-run programs/education. </t>
    </r>
    <r>
      <rPr>
        <b/>
        <sz val="12"/>
        <color theme="1"/>
        <rFont val="Calibri"/>
        <family val="2"/>
        <scheme val="minor"/>
      </rPr>
      <t>Source:</t>
    </r>
    <r>
      <rPr>
        <sz val="12"/>
        <color theme="1"/>
        <rFont val="Calibri"/>
        <family val="2"/>
        <scheme val="minor"/>
      </rPr>
      <t xml:space="preserve"> https://cops.usdoj.gov/programdocuments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</si>
</sst>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&quot;$&quot;#,##0.00"/>
    <numFmt numFmtId="170" formatCode="&quot;$&quot;#,##0"/>
  </numFmts>
  <fonts count="12">
    <font>
      <sz val="12"/>
      <color theme="1"/>
      <name val="Calibri"/>
      <family val="2"/>
      <scheme val="minor"/>
    </font>
    <font>
      <i/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sz val="12"/>
      <color rgb="FF333333"/>
      <name val="Helvetica"/>
      <family val="2"/>
    </font>
    <font>
      <sz val="12"/>
      <color rgb="FF333333"/>
      <name val="Helvetica"/>
      <family val="2"/>
    </font>
    <font>
      <b/>
      <i/>
      <sz val="12"/>
      <color theme="1"/>
      <name val="Helvetica"/>
      <family val="2"/>
    </font>
    <font>
      <b/>
      <sz val="12"/>
      <color theme="0"/>
      <name val="Helvetic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Protection="0"/>
  </cellStyleXfs>
  <cellXfs count="7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4" fillId="2" borderId="1" xfId="0" applyFont="1" applyFill="1" applyBorder="1"/>
    <xf numFmtId="0" fontId="5" fillId="0" borderId="8" xfId="0" applyFont="1" applyBorder="1"/>
    <xf numFmtId="0" fontId="5" fillId="2" borderId="8" xfId="0" applyFont="1" applyFill="1" applyBorder="1"/>
    <xf numFmtId="0" fontId="5" fillId="0" borderId="9" xfId="0" applyFont="1" applyBorder="1"/>
    <xf numFmtId="0" fontId="4" fillId="0" borderId="1" xfId="0" applyFont="1" applyBorder="1"/>
    <xf numFmtId="0" fontId="5" fillId="2" borderId="4" xfId="0" applyFont="1" applyFill="1" applyBorder="1"/>
    <xf numFmtId="0" fontId="2" fillId="4" borderId="1" xfId="0" applyFont="1" applyFill="1" applyBorder="1" applyAlignment="1">
      <alignment shrinkToFit="1"/>
    </xf>
    <xf numFmtId="0" fontId="2" fillId="4" borderId="9" xfId="0" applyFont="1" applyFill="1" applyBorder="1"/>
    <xf numFmtId="0" fontId="0" fillId="0" borderId="14" xfId="0" applyBorder="1" applyAlignment="1">
      <alignment horizontal="left" vertical="top"/>
    </xf>
    <xf numFmtId="0" fontId="7" fillId="5" borderId="15" xfId="0" applyFont="1" applyFill="1" applyBorder="1"/>
    <xf numFmtId="0" fontId="1" fillId="2" borderId="24" xfId="0" applyFont="1" applyFill="1" applyBorder="1"/>
    <xf numFmtId="0" fontId="5" fillId="2" borderId="25" xfId="0" applyFont="1" applyFill="1" applyBorder="1"/>
    <xf numFmtId="0" fontId="0" fillId="0" borderId="0" xfId="0" applyFill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4" fillId="6" borderId="1" xfId="0" applyFont="1" applyFill="1" applyBorder="1"/>
    <xf numFmtId="0" fontId="10" fillId="0" borderId="17" xfId="0" applyFont="1" applyBorder="1" applyAlignment="1">
      <alignment horizontal="center"/>
    </xf>
    <xf numFmtId="164" fontId="7" fillId="5" borderId="6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Border="1"/>
    <xf numFmtId="10" fontId="2" fillId="0" borderId="1" xfId="0" applyNumberFormat="1" applyFont="1" applyFill="1" applyBorder="1" applyAlignment="1">
      <alignment horizontal="right" vertical="top"/>
    </xf>
    <xf numFmtId="0" fontId="0" fillId="0" borderId="14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/>
    </xf>
    <xf numFmtId="164" fontId="7" fillId="5" borderId="7" xfId="0" applyNumberFormat="1" applyFont="1" applyFill="1" applyBorder="1" applyAlignment="1">
      <alignment horizontal="right"/>
    </xf>
    <xf numFmtId="164" fontId="7" fillId="7" borderId="2" xfId="0" applyNumberFormat="1" applyFont="1" applyFill="1" applyBorder="1" applyAlignment="1">
      <alignment horizontal="right" vertical="top"/>
    </xf>
    <xf numFmtId="165" fontId="7" fillId="7" borderId="16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wrapText="1"/>
    </xf>
    <xf numFmtId="170" fontId="3" fillId="3" borderId="2" xfId="0" applyNumberFormat="1" applyFont="1" applyFill="1" applyBorder="1"/>
    <xf numFmtId="170" fontId="3" fillId="3" borderId="1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/>
    </xf>
    <xf numFmtId="170" fontId="1" fillId="0" borderId="1" xfId="0" applyNumberFormat="1" applyFont="1" applyFill="1" applyBorder="1" applyAlignment="1">
      <alignment horizontal="right" vertical="top"/>
    </xf>
    <xf numFmtId="170" fontId="3" fillId="3" borderId="3" xfId="0" applyNumberFormat="1" applyFont="1" applyFill="1" applyBorder="1"/>
    <xf numFmtId="170" fontId="3" fillId="0" borderId="2" xfId="0" applyNumberFormat="1" applyFont="1" applyFill="1" applyBorder="1" applyAlignment="1">
      <alignment horizontal="right" vertical="top"/>
    </xf>
    <xf numFmtId="170" fontId="3" fillId="3" borderId="4" xfId="0" applyNumberFormat="1" applyFont="1" applyFill="1" applyBorder="1"/>
    <xf numFmtId="170" fontId="3" fillId="3" borderId="5" xfId="0" applyNumberFormat="1" applyFont="1" applyFill="1" applyBorder="1"/>
    <xf numFmtId="170" fontId="3" fillId="0" borderId="1" xfId="0" applyNumberFormat="1" applyFont="1" applyFill="1" applyBorder="1" applyAlignment="1">
      <alignment horizontal="right" vertical="top"/>
    </xf>
    <xf numFmtId="170" fontId="3" fillId="3" borderId="18" xfId="0" applyNumberFormat="1" applyFont="1" applyFill="1" applyBorder="1"/>
    <xf numFmtId="170" fontId="3" fillId="3" borderId="20" xfId="0" applyNumberFormat="1" applyFont="1" applyFill="1" applyBorder="1"/>
    <xf numFmtId="170" fontId="3" fillId="0" borderId="24" xfId="0" applyNumberFormat="1" applyFont="1" applyFill="1" applyBorder="1" applyAlignment="1">
      <alignment horizontal="right" vertical="top"/>
    </xf>
    <xf numFmtId="170" fontId="3" fillId="3" borderId="1" xfId="0" applyNumberFormat="1" applyFont="1" applyFill="1" applyBorder="1" applyAlignment="1">
      <alignment horizontal="right"/>
    </xf>
    <xf numFmtId="170" fontId="3" fillId="3" borderId="23" xfId="0" applyNumberFormat="1" applyFont="1" applyFill="1" applyBorder="1"/>
    <xf numFmtId="170" fontId="3" fillId="3" borderId="22" xfId="0" applyNumberFormat="1" applyFont="1" applyFill="1" applyBorder="1"/>
    <xf numFmtId="170" fontId="3" fillId="0" borderId="17" xfId="0" applyNumberFormat="1" applyFont="1" applyFill="1" applyBorder="1" applyAlignment="1">
      <alignment horizontal="right" vertical="top"/>
    </xf>
    <xf numFmtId="170" fontId="3" fillId="3" borderId="6" xfId="0" applyNumberFormat="1" applyFont="1" applyFill="1" applyBorder="1"/>
    <xf numFmtId="170" fontId="3" fillId="3" borderId="7" xfId="0" applyNumberFormat="1" applyFont="1" applyFill="1" applyBorder="1"/>
    <xf numFmtId="170" fontId="3" fillId="3" borderId="19" xfId="0" applyNumberFormat="1" applyFont="1" applyFill="1" applyBorder="1"/>
    <xf numFmtId="170" fontId="3" fillId="0" borderId="20" xfId="0" applyNumberFormat="1" applyFont="1" applyFill="1" applyBorder="1" applyAlignment="1">
      <alignment horizontal="right" vertical="top"/>
    </xf>
    <xf numFmtId="170" fontId="3" fillId="3" borderId="10" xfId="0" applyNumberFormat="1" applyFont="1" applyFill="1" applyBorder="1"/>
    <xf numFmtId="170" fontId="3" fillId="3" borderId="21" xfId="0" applyNumberFormat="1" applyFont="1" applyFill="1" applyBorder="1"/>
    <xf numFmtId="170" fontId="3" fillId="0" borderId="22" xfId="0" applyNumberFormat="1" applyFont="1" applyBorder="1"/>
    <xf numFmtId="170" fontId="3" fillId="0" borderId="7" xfId="0" applyNumberFormat="1" applyFont="1" applyBorder="1"/>
    <xf numFmtId="170" fontId="3" fillId="0" borderId="7" xfId="0" applyNumberFormat="1" applyFont="1" applyFill="1" applyBorder="1"/>
    <xf numFmtId="170" fontId="3" fillId="0" borderId="19" xfId="0" applyNumberFormat="1" applyFont="1" applyBorder="1"/>
    <xf numFmtId="170" fontId="3" fillId="3" borderId="26" xfId="0" applyNumberFormat="1" applyFont="1" applyFill="1" applyBorder="1"/>
    <xf numFmtId="170" fontId="3" fillId="3" borderId="27" xfId="0" applyNumberFormat="1" applyFont="1" applyFill="1" applyBorder="1"/>
    <xf numFmtId="170" fontId="3" fillId="0" borderId="0" xfId="0" applyNumberFormat="1" applyFont="1" applyFill="1" applyBorder="1" applyAlignment="1">
      <alignment horizontal="right" vertical="top"/>
    </xf>
    <xf numFmtId="170" fontId="3" fillId="3" borderId="0" xfId="0" applyNumberFormat="1" applyFont="1" applyFill="1" applyBorder="1"/>
    <xf numFmtId="170" fontId="3" fillId="3" borderId="28" xfId="0" applyNumberFormat="1" applyFont="1" applyFill="1" applyBorder="1"/>
    <xf numFmtId="170" fontId="3" fillId="3" borderId="29" xfId="0" applyNumberFormat="1" applyFont="1" applyFill="1" applyBorder="1"/>
    <xf numFmtId="170" fontId="3" fillId="0" borderId="19" xfId="0" applyNumberFormat="1" applyFont="1" applyFill="1" applyBorder="1"/>
    <xf numFmtId="170" fontId="3" fillId="0" borderId="12" xfId="0" applyNumberFormat="1" applyFont="1" applyFill="1" applyBorder="1" applyAlignment="1">
      <alignment horizontal="right" vertical="top"/>
    </xf>
    <xf numFmtId="170" fontId="2" fillId="4" borderId="3" xfId="0" applyNumberFormat="1" applyFont="1" applyFill="1" applyBorder="1"/>
    <xf numFmtId="170" fontId="2" fillId="4" borderId="1" xfId="0" applyNumberFormat="1" applyFont="1" applyFill="1" applyBorder="1"/>
    <xf numFmtId="170" fontId="2" fillId="0" borderId="13" xfId="0" applyNumberFormat="1" applyFont="1" applyFill="1" applyBorder="1" applyAlignment="1">
      <alignment horizontal="right" vertical="top"/>
    </xf>
    <xf numFmtId="170" fontId="6" fillId="0" borderId="1" xfId="0" applyNumberFormat="1" applyFont="1" applyFill="1" applyBorder="1" applyAlignment="1">
      <alignment horizontal="right" vertical="top"/>
    </xf>
    <xf numFmtId="170" fontId="2" fillId="4" borderId="11" xfId="0" applyNumberFormat="1" applyFont="1" applyFill="1" applyBorder="1"/>
    <xf numFmtId="170" fontId="2" fillId="4" borderId="9" xfId="0" applyNumberFormat="1" applyFont="1" applyFill="1" applyBorder="1"/>
    <xf numFmtId="170" fontId="2" fillId="0" borderId="1" xfId="0" applyNumberFormat="1" applyFont="1" applyFill="1" applyBorder="1" applyAlignment="1">
      <alignment horizontal="right" vertical="top"/>
    </xf>
    <xf numFmtId="170" fontId="6" fillId="0" borderId="9" xfId="0" applyNumberFormat="1" applyFont="1" applyFill="1" applyBorder="1" applyAlignment="1">
      <alignment horizontal="right" vertical="top"/>
    </xf>
    <xf numFmtId="10" fontId="2" fillId="4" borderId="3" xfId="0" applyNumberFormat="1" applyFont="1" applyFill="1" applyBorder="1" applyAlignment="1">
      <alignment vertical="top"/>
    </xf>
    <xf numFmtId="10" fontId="2" fillId="4" borderId="1" xfId="0" applyNumberFormat="1" applyFont="1" applyFill="1" applyBorder="1" applyAlignment="1">
      <alignment vertical="top"/>
    </xf>
  </cellXfs>
  <cellStyles count="1">
    <cellStyle name="Normal" xfId="0" builtinId="0" customBuiltin="1"/>
  </cellStyles>
  <dxfs count="8"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E3" totalsRowShown="0" headerRowDxfId="7" dataDxfId="6" headerRowBorderDxfId="5">
  <autoFilter ref="A2:E3" xr:uid="{00000000-0009-0000-0100-000001000000}"/>
  <tableColumns count="5">
    <tableColumn id="1" xr3:uid="{00000000-0010-0000-0000-000001000000}" name="Column1" dataDxfId="4"/>
    <tableColumn id="2" xr3:uid="{00000000-0010-0000-0000-000002000000}" name="B" dataDxfId="3"/>
    <tableColumn id="3" xr3:uid="{00000000-0010-0000-0000-000003000000}" name="C" dataDxfId="2"/>
    <tableColumn id="4" xr3:uid="{DFA85BA0-A683-EE41-894F-29BC32100904}" name="D" dataDxfId="1"/>
    <tableColumn id="5" xr3:uid="{931A0D52-5360-8340-8C99-9EE36A4FE912}" name="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sqref="A1:D1"/>
    </sheetView>
  </sheetViews>
  <sheetFormatPr baseColWidth="10" defaultColWidth="11.1640625" defaultRowHeight="16"/>
  <cols>
    <col min="1" max="1" width="45.6640625" customWidth="1"/>
    <col min="2" max="2" width="21.33203125" customWidth="1"/>
    <col min="3" max="3" width="27" customWidth="1"/>
    <col min="4" max="4" width="21" style="28" customWidth="1"/>
    <col min="5" max="5" width="25.5" style="28" customWidth="1"/>
  </cols>
  <sheetData>
    <row r="1" spans="1:5" ht="24">
      <c r="A1" s="21" t="s">
        <v>78</v>
      </c>
      <c r="B1" s="21"/>
      <c r="C1" s="21"/>
      <c r="D1" s="21"/>
    </row>
    <row r="2" spans="1:5">
      <c r="A2" s="19" t="s">
        <v>84</v>
      </c>
      <c r="B2" s="17" t="s">
        <v>80</v>
      </c>
      <c r="C2" s="17" t="s">
        <v>81</v>
      </c>
      <c r="D2" s="17" t="s">
        <v>82</v>
      </c>
      <c r="E2" s="17" t="s">
        <v>83</v>
      </c>
    </row>
    <row r="3" spans="1:5">
      <c r="A3" s="13" t="s">
        <v>85</v>
      </c>
      <c r="B3" s="20" t="s">
        <v>79</v>
      </c>
      <c r="C3" s="29" t="s">
        <v>89</v>
      </c>
      <c r="D3" s="30" t="s">
        <v>90</v>
      </c>
      <c r="E3" s="31" t="s">
        <v>86</v>
      </c>
    </row>
    <row r="4" spans="1:5">
      <c r="A4" s="2" t="s">
        <v>1</v>
      </c>
      <c r="B4" s="33">
        <v>63298997</v>
      </c>
      <c r="C4" s="34">
        <v>99960685</v>
      </c>
      <c r="D4" s="35">
        <v>2500000</v>
      </c>
      <c r="E4" s="36">
        <f>SUM(B4:D4)</f>
        <v>165759682</v>
      </c>
    </row>
    <row r="5" spans="1:5">
      <c r="A5" s="3" t="s">
        <v>0</v>
      </c>
      <c r="B5" s="37">
        <f>(78513167-63298997)</f>
        <v>15214170</v>
      </c>
      <c r="C5" s="34">
        <v>236322266</v>
      </c>
      <c r="D5" s="38">
        <v>24714879</v>
      </c>
      <c r="E5" s="36">
        <f t="shared" ref="E5:E9" si="0">SUM(B5:D5)</f>
        <v>276251315</v>
      </c>
    </row>
    <row r="6" spans="1:5">
      <c r="A6" s="4" t="s">
        <v>2</v>
      </c>
      <c r="B6" s="33">
        <v>2720913</v>
      </c>
      <c r="C6" s="34">
        <v>49594536</v>
      </c>
      <c r="D6" s="35">
        <v>1991631</v>
      </c>
      <c r="E6" s="36">
        <f t="shared" si="0"/>
        <v>54307080</v>
      </c>
    </row>
    <row r="7" spans="1:5">
      <c r="A7" s="3" t="s">
        <v>0</v>
      </c>
      <c r="B7" s="37">
        <f>(4527226-2720913)</f>
        <v>1806313</v>
      </c>
      <c r="C7" s="34">
        <v>12751402</v>
      </c>
      <c r="D7" s="38">
        <v>5297992</v>
      </c>
      <c r="E7" s="36">
        <f t="shared" si="0"/>
        <v>19855707</v>
      </c>
    </row>
    <row r="8" spans="1:5">
      <c r="A8" s="4" t="s">
        <v>3</v>
      </c>
      <c r="B8" s="37">
        <v>1134231</v>
      </c>
      <c r="C8" s="34">
        <v>30472042</v>
      </c>
      <c r="D8" s="35">
        <v>4056524</v>
      </c>
      <c r="E8" s="36">
        <f t="shared" si="0"/>
        <v>35662797</v>
      </c>
    </row>
    <row r="9" spans="1:5">
      <c r="A9" s="3" t="s">
        <v>0</v>
      </c>
      <c r="B9" s="37">
        <v>0</v>
      </c>
      <c r="C9" s="39">
        <v>3508054</v>
      </c>
      <c r="D9" s="38">
        <v>14829871</v>
      </c>
      <c r="E9" s="36">
        <f t="shared" si="0"/>
        <v>18337925</v>
      </c>
    </row>
    <row r="10" spans="1:5">
      <c r="A10" s="4" t="s">
        <v>4</v>
      </c>
      <c r="B10" s="40">
        <v>0</v>
      </c>
      <c r="C10" s="34">
        <f>7629755+7375818</f>
        <v>15005573</v>
      </c>
      <c r="D10" s="41">
        <v>0</v>
      </c>
      <c r="E10" s="36">
        <f t="shared" ref="E10:E70" si="1">SUM(B10:D10)</f>
        <v>15005573</v>
      </c>
    </row>
    <row r="11" spans="1:5">
      <c r="A11" s="3" t="s">
        <v>0</v>
      </c>
      <c r="B11" s="42">
        <v>0</v>
      </c>
      <c r="C11" s="43">
        <v>10700000</v>
      </c>
      <c r="D11" s="44">
        <v>0</v>
      </c>
      <c r="E11" s="36">
        <f t="shared" si="1"/>
        <v>10700000</v>
      </c>
    </row>
    <row r="12" spans="1:5">
      <c r="A12" s="4" t="s">
        <v>5</v>
      </c>
      <c r="B12" s="45" t="s">
        <v>6</v>
      </c>
      <c r="C12" s="45" t="s">
        <v>6</v>
      </c>
      <c r="D12" s="41" t="s">
        <v>6</v>
      </c>
      <c r="E12" s="36" t="s">
        <v>6</v>
      </c>
    </row>
    <row r="13" spans="1:5">
      <c r="A13" s="5" t="s">
        <v>7</v>
      </c>
      <c r="B13" s="46">
        <v>13231</v>
      </c>
      <c r="C13" s="47">
        <f>67003+325125</f>
        <v>392128</v>
      </c>
      <c r="D13" s="48">
        <v>0</v>
      </c>
      <c r="E13" s="36">
        <f t="shared" si="1"/>
        <v>405359</v>
      </c>
    </row>
    <row r="14" spans="1:5">
      <c r="A14" s="6" t="s">
        <v>8</v>
      </c>
      <c r="B14" s="49">
        <v>63528</v>
      </c>
      <c r="C14" s="50">
        <f>142406+1000000</f>
        <v>1142406</v>
      </c>
      <c r="D14" s="38">
        <v>0</v>
      </c>
      <c r="E14" s="36">
        <f t="shared" si="1"/>
        <v>1205934</v>
      </c>
    </row>
    <row r="15" spans="1:5">
      <c r="A15" s="5" t="s">
        <v>9</v>
      </c>
      <c r="B15" s="49">
        <v>121744</v>
      </c>
      <c r="C15" s="50">
        <f>22192+299193+373874+533200</f>
        <v>1228459</v>
      </c>
      <c r="D15" s="38">
        <v>147924</v>
      </c>
      <c r="E15" s="36">
        <f t="shared" si="1"/>
        <v>1498127</v>
      </c>
    </row>
    <row r="16" spans="1:5">
      <c r="A16" s="4" t="s">
        <v>10</v>
      </c>
      <c r="B16" s="34">
        <v>0</v>
      </c>
      <c r="C16" s="34">
        <f>88220097+8292877+395280</f>
        <v>96908254</v>
      </c>
      <c r="D16" s="35">
        <v>699190</v>
      </c>
      <c r="E16" s="36">
        <f t="shared" si="1"/>
        <v>97607444</v>
      </c>
    </row>
    <row r="17" spans="1:5">
      <c r="A17" s="3" t="s">
        <v>0</v>
      </c>
      <c r="B17" s="34">
        <v>727704</v>
      </c>
      <c r="C17" s="34">
        <v>14593934</v>
      </c>
      <c r="D17" s="38">
        <v>25265183</v>
      </c>
      <c r="E17" s="36">
        <f t="shared" si="1"/>
        <v>40586821</v>
      </c>
    </row>
    <row r="18" spans="1:5">
      <c r="A18" s="18" t="s">
        <v>11</v>
      </c>
      <c r="B18" s="45" t="s">
        <v>6</v>
      </c>
      <c r="C18" s="45" t="s">
        <v>6</v>
      </c>
      <c r="D18" s="41" t="s">
        <v>6</v>
      </c>
      <c r="E18" s="36" t="s">
        <v>6</v>
      </c>
    </row>
    <row r="19" spans="1:5">
      <c r="A19" s="7" t="s">
        <v>12</v>
      </c>
      <c r="B19" s="42">
        <v>0</v>
      </c>
      <c r="C19" s="51">
        <v>520248</v>
      </c>
      <c r="D19" s="52" t="s">
        <v>6</v>
      </c>
      <c r="E19" s="36">
        <f t="shared" si="1"/>
        <v>520248</v>
      </c>
    </row>
    <row r="20" spans="1:5">
      <c r="A20" s="4" t="s">
        <v>13</v>
      </c>
      <c r="B20" s="45" t="s">
        <v>6</v>
      </c>
      <c r="C20" s="45" t="s">
        <v>6</v>
      </c>
      <c r="D20" s="41" t="s">
        <v>6</v>
      </c>
      <c r="E20" s="36" t="s">
        <v>6</v>
      </c>
    </row>
    <row r="21" spans="1:5">
      <c r="A21" s="5" t="s">
        <v>14</v>
      </c>
      <c r="B21" s="46">
        <v>0</v>
      </c>
      <c r="C21" s="47">
        <v>1113381</v>
      </c>
      <c r="D21" s="48">
        <v>1000000</v>
      </c>
      <c r="E21" s="36">
        <f t="shared" si="1"/>
        <v>2113381</v>
      </c>
    </row>
    <row r="22" spans="1:5">
      <c r="A22" s="4" t="s">
        <v>15</v>
      </c>
      <c r="B22" s="53">
        <v>2482878</v>
      </c>
      <c r="C22" s="34">
        <v>64357592</v>
      </c>
      <c r="D22" s="35">
        <v>4054541</v>
      </c>
      <c r="E22" s="36">
        <f t="shared" si="1"/>
        <v>70895011</v>
      </c>
    </row>
    <row r="23" spans="1:5">
      <c r="A23" s="3" t="s">
        <v>0</v>
      </c>
      <c r="B23" s="42">
        <v>0</v>
      </c>
      <c r="C23" s="51">
        <v>18144768</v>
      </c>
      <c r="D23" s="52">
        <v>6367930</v>
      </c>
      <c r="E23" s="36">
        <f t="shared" si="1"/>
        <v>24512698</v>
      </c>
    </row>
    <row r="24" spans="1:5">
      <c r="A24" s="4" t="s">
        <v>16</v>
      </c>
      <c r="B24" s="45" t="s">
        <v>6</v>
      </c>
      <c r="C24" s="45" t="s">
        <v>6</v>
      </c>
      <c r="D24" s="41" t="s">
        <v>6</v>
      </c>
      <c r="E24" s="36" t="s">
        <v>6</v>
      </c>
    </row>
    <row r="25" spans="1:5">
      <c r="A25" s="5" t="s">
        <v>17</v>
      </c>
      <c r="B25" s="46">
        <v>173443</v>
      </c>
      <c r="C25" s="47">
        <v>4751005</v>
      </c>
      <c r="D25" s="48">
        <v>1426000</v>
      </c>
      <c r="E25" s="36">
        <f t="shared" si="1"/>
        <v>6350448</v>
      </c>
    </row>
    <row r="26" spans="1:5">
      <c r="A26" s="6" t="s">
        <v>18</v>
      </c>
      <c r="B26" s="49">
        <v>86859</v>
      </c>
      <c r="C26" s="50">
        <v>49709</v>
      </c>
      <c r="D26" s="38">
        <v>210000</v>
      </c>
      <c r="E26" s="36">
        <f t="shared" si="1"/>
        <v>346568</v>
      </c>
    </row>
    <row r="27" spans="1:5">
      <c r="A27" s="5" t="s">
        <v>19</v>
      </c>
      <c r="B27" s="42">
        <v>394742</v>
      </c>
      <c r="C27" s="51">
        <v>1869179</v>
      </c>
      <c r="D27" s="52">
        <v>734000</v>
      </c>
      <c r="E27" s="36">
        <f t="shared" si="1"/>
        <v>2997921</v>
      </c>
    </row>
    <row r="28" spans="1:5">
      <c r="A28" s="4" t="s">
        <v>20</v>
      </c>
      <c r="B28" s="45" t="s">
        <v>6</v>
      </c>
      <c r="C28" s="45" t="s">
        <v>6</v>
      </c>
      <c r="D28" s="41" t="s">
        <v>6</v>
      </c>
      <c r="E28" s="36" t="s">
        <v>6</v>
      </c>
    </row>
    <row r="29" spans="1:5">
      <c r="A29" s="5" t="s">
        <v>21</v>
      </c>
      <c r="B29" s="54">
        <v>0</v>
      </c>
      <c r="C29" s="55">
        <v>500000</v>
      </c>
      <c r="D29" s="48">
        <v>0</v>
      </c>
      <c r="E29" s="36">
        <f t="shared" si="1"/>
        <v>500000</v>
      </c>
    </row>
    <row r="30" spans="1:5">
      <c r="A30" s="6" t="s">
        <v>22</v>
      </c>
      <c r="B30" s="33">
        <v>25030</v>
      </c>
      <c r="C30" s="50">
        <f>127797+11018</f>
        <v>138815</v>
      </c>
      <c r="D30" s="38">
        <v>1000000</v>
      </c>
      <c r="E30" s="36">
        <f t="shared" si="1"/>
        <v>1163845</v>
      </c>
    </row>
    <row r="31" spans="1:5">
      <c r="A31" s="5" t="s">
        <v>23</v>
      </c>
      <c r="B31" s="33">
        <v>84301</v>
      </c>
      <c r="C31" s="56">
        <v>209075</v>
      </c>
      <c r="D31" s="38">
        <v>0</v>
      </c>
      <c r="E31" s="36">
        <f t="shared" si="1"/>
        <v>293376</v>
      </c>
    </row>
    <row r="32" spans="1:5">
      <c r="A32" s="6" t="s">
        <v>24</v>
      </c>
      <c r="B32" s="33">
        <v>0</v>
      </c>
      <c r="C32" s="57">
        <v>158406</v>
      </c>
      <c r="D32" s="38">
        <v>0</v>
      </c>
      <c r="E32" s="36">
        <f t="shared" si="1"/>
        <v>158406</v>
      </c>
    </row>
    <row r="33" spans="1:5">
      <c r="A33" s="5" t="s">
        <v>25</v>
      </c>
      <c r="B33" s="42">
        <v>121677</v>
      </c>
      <c r="C33" s="58">
        <f>4749900+886316</f>
        <v>5636216</v>
      </c>
      <c r="D33" s="52">
        <v>6761584</v>
      </c>
      <c r="E33" s="36">
        <f t="shared" si="1"/>
        <v>12519477</v>
      </c>
    </row>
    <row r="34" spans="1:5">
      <c r="A34" s="4" t="s">
        <v>26</v>
      </c>
      <c r="B34" s="45" t="s">
        <v>6</v>
      </c>
      <c r="C34" s="45" t="s">
        <v>6</v>
      </c>
      <c r="D34" s="41" t="s">
        <v>6</v>
      </c>
      <c r="E34" s="36" t="s">
        <v>6</v>
      </c>
    </row>
    <row r="35" spans="1:5">
      <c r="A35" s="5" t="s">
        <v>27</v>
      </c>
      <c r="B35" s="46">
        <v>0</v>
      </c>
      <c r="C35" s="47">
        <f>4811811+2545376</f>
        <v>7357187</v>
      </c>
      <c r="D35" s="48">
        <v>1328000</v>
      </c>
      <c r="E35" s="36">
        <f t="shared" si="1"/>
        <v>8685187</v>
      </c>
    </row>
    <row r="36" spans="1:5">
      <c r="A36" s="6" t="s">
        <v>28</v>
      </c>
      <c r="B36" s="42">
        <v>0</v>
      </c>
      <c r="C36" s="51">
        <v>0</v>
      </c>
      <c r="D36" s="52">
        <v>0</v>
      </c>
      <c r="E36" s="36">
        <f t="shared" si="1"/>
        <v>0</v>
      </c>
    </row>
    <row r="37" spans="1:5">
      <c r="A37" s="8" t="s">
        <v>29</v>
      </c>
      <c r="B37" s="45" t="s">
        <v>6</v>
      </c>
      <c r="C37" s="45" t="s">
        <v>6</v>
      </c>
      <c r="D37" s="41" t="s">
        <v>6</v>
      </c>
      <c r="E37" s="36" t="s">
        <v>6</v>
      </c>
    </row>
    <row r="38" spans="1:5">
      <c r="A38" s="6" t="s">
        <v>30</v>
      </c>
      <c r="B38" s="46">
        <v>26997</v>
      </c>
      <c r="C38" s="47">
        <v>32366</v>
      </c>
      <c r="D38" s="48">
        <v>0</v>
      </c>
      <c r="E38" s="36">
        <f t="shared" si="1"/>
        <v>59363</v>
      </c>
    </row>
    <row r="39" spans="1:5">
      <c r="A39" s="5" t="s">
        <v>31</v>
      </c>
      <c r="B39" s="42">
        <v>51404</v>
      </c>
      <c r="C39" s="51">
        <v>0</v>
      </c>
      <c r="D39" s="52">
        <v>164839</v>
      </c>
      <c r="E39" s="36">
        <f t="shared" si="1"/>
        <v>216243</v>
      </c>
    </row>
    <row r="40" spans="1:5">
      <c r="A40" s="4" t="s">
        <v>32</v>
      </c>
      <c r="B40" s="34">
        <v>6612829</v>
      </c>
      <c r="C40" s="34">
        <v>74699314</v>
      </c>
      <c r="D40" s="41">
        <v>3787301</v>
      </c>
      <c r="E40" s="36">
        <f t="shared" si="1"/>
        <v>85099444</v>
      </c>
    </row>
    <row r="41" spans="1:5">
      <c r="A41" s="3" t="s">
        <v>0</v>
      </c>
      <c r="B41" s="59">
        <v>2792539</v>
      </c>
      <c r="C41" s="60">
        <v>12915132</v>
      </c>
      <c r="D41" s="61">
        <v>35843590</v>
      </c>
      <c r="E41" s="36">
        <f t="shared" si="1"/>
        <v>51551261</v>
      </c>
    </row>
    <row r="42" spans="1:5">
      <c r="A42" s="4" t="s">
        <v>33</v>
      </c>
      <c r="B42" s="34">
        <v>0</v>
      </c>
      <c r="C42" s="34">
        <v>19653607</v>
      </c>
      <c r="D42" s="41">
        <v>0</v>
      </c>
      <c r="E42" s="36">
        <f t="shared" si="1"/>
        <v>19653607</v>
      </c>
    </row>
    <row r="43" spans="1:5">
      <c r="A43" s="3" t="s">
        <v>0</v>
      </c>
      <c r="B43" s="59">
        <v>987813</v>
      </c>
      <c r="C43" s="62">
        <v>14094335</v>
      </c>
      <c r="D43" s="61">
        <v>6487433</v>
      </c>
      <c r="E43" s="36">
        <f t="shared" si="1"/>
        <v>21569581</v>
      </c>
    </row>
    <row r="44" spans="1:5">
      <c r="A44" s="4" t="s">
        <v>34</v>
      </c>
      <c r="B44" s="45" t="s">
        <v>6</v>
      </c>
      <c r="C44" s="45" t="s">
        <v>6</v>
      </c>
      <c r="D44" s="41" t="s">
        <v>6</v>
      </c>
      <c r="E44" s="36" t="s">
        <v>6</v>
      </c>
    </row>
    <row r="45" spans="1:5">
      <c r="A45" s="5" t="s">
        <v>35</v>
      </c>
      <c r="B45" s="46">
        <v>683550</v>
      </c>
      <c r="C45" s="47">
        <f>5853945+10084607</f>
        <v>15938552</v>
      </c>
      <c r="D45" s="48">
        <v>2724000</v>
      </c>
      <c r="E45" s="36">
        <f t="shared" si="1"/>
        <v>19346102</v>
      </c>
    </row>
    <row r="46" spans="1:5">
      <c r="A46" s="6" t="s">
        <v>36</v>
      </c>
      <c r="B46" s="42">
        <v>244619</v>
      </c>
      <c r="C46" s="51">
        <v>3856209</v>
      </c>
      <c r="D46" s="52">
        <v>1797268</v>
      </c>
      <c r="E46" s="36">
        <f t="shared" si="1"/>
        <v>5898096</v>
      </c>
    </row>
    <row r="47" spans="1:5">
      <c r="A47" s="8" t="s">
        <v>37</v>
      </c>
      <c r="B47" s="34">
        <v>18012527</v>
      </c>
      <c r="C47" s="34">
        <f>88663082+43932965</f>
        <v>132596047</v>
      </c>
      <c r="D47" s="41">
        <v>1866474</v>
      </c>
      <c r="E47" s="36">
        <f t="shared" si="1"/>
        <v>152475048</v>
      </c>
    </row>
    <row r="48" spans="1:5">
      <c r="A48" s="1" t="s">
        <v>0</v>
      </c>
      <c r="B48" s="63">
        <v>6330299</v>
      </c>
      <c r="C48" s="64">
        <v>28536639</v>
      </c>
      <c r="D48" s="48">
        <v>14150036</v>
      </c>
      <c r="E48" s="36">
        <f t="shared" si="1"/>
        <v>49016974</v>
      </c>
    </row>
    <row r="49" spans="1:5">
      <c r="A49" s="8" t="s">
        <v>38</v>
      </c>
      <c r="B49" s="45" t="s">
        <v>6</v>
      </c>
      <c r="C49" s="45" t="s">
        <v>6</v>
      </c>
      <c r="D49" s="41" t="s">
        <v>6</v>
      </c>
      <c r="E49" s="36" t="s">
        <v>6</v>
      </c>
    </row>
    <row r="50" spans="1:5">
      <c r="A50" s="6" t="s">
        <v>39</v>
      </c>
      <c r="B50" s="46">
        <v>0</v>
      </c>
      <c r="C50" s="33">
        <v>83673</v>
      </c>
      <c r="D50" s="38">
        <v>249835</v>
      </c>
      <c r="E50" s="36">
        <f t="shared" si="1"/>
        <v>333508</v>
      </c>
    </row>
    <row r="51" spans="1:5">
      <c r="A51" s="5" t="s">
        <v>40</v>
      </c>
      <c r="B51" s="49">
        <v>0</v>
      </c>
      <c r="C51" s="50">
        <v>899106</v>
      </c>
      <c r="D51" s="38">
        <v>105320</v>
      </c>
      <c r="E51" s="36">
        <f t="shared" si="1"/>
        <v>1004426</v>
      </c>
    </row>
    <row r="52" spans="1:5">
      <c r="A52" s="6" t="s">
        <v>41</v>
      </c>
      <c r="B52" s="49">
        <v>0</v>
      </c>
      <c r="C52" s="50">
        <f>556767+280631</f>
        <v>837398</v>
      </c>
      <c r="D52" s="38">
        <v>0</v>
      </c>
      <c r="E52" s="36">
        <f t="shared" si="1"/>
        <v>837398</v>
      </c>
    </row>
    <row r="53" spans="1:5">
      <c r="A53" s="5" t="s">
        <v>42</v>
      </c>
      <c r="B53" s="49">
        <v>0</v>
      </c>
      <c r="C53" s="50">
        <f>5146384+1125000</f>
        <v>6271384</v>
      </c>
      <c r="D53" s="38">
        <v>0</v>
      </c>
      <c r="E53" s="36">
        <f t="shared" si="1"/>
        <v>6271384</v>
      </c>
    </row>
    <row r="54" spans="1:5">
      <c r="A54" s="6" t="s">
        <v>43</v>
      </c>
      <c r="B54" s="49">
        <v>0</v>
      </c>
      <c r="C54" s="50">
        <v>0</v>
      </c>
      <c r="D54" s="38">
        <v>200000</v>
      </c>
      <c r="E54" s="36">
        <f t="shared" si="1"/>
        <v>200000</v>
      </c>
    </row>
    <row r="55" spans="1:5">
      <c r="A55" s="5" t="s">
        <v>44</v>
      </c>
      <c r="B55" s="42">
        <v>0</v>
      </c>
      <c r="C55" s="51">
        <f>189195+307485</f>
        <v>496680</v>
      </c>
      <c r="D55" s="52">
        <v>513477</v>
      </c>
      <c r="E55" s="36">
        <f t="shared" si="1"/>
        <v>1010157</v>
      </c>
    </row>
    <row r="56" spans="1:5">
      <c r="A56" s="4" t="s">
        <v>45</v>
      </c>
      <c r="B56" s="45" t="s">
        <v>6</v>
      </c>
      <c r="C56" s="45" t="s">
        <v>6</v>
      </c>
      <c r="D56" s="41" t="s">
        <v>6</v>
      </c>
      <c r="E56" s="36" t="s">
        <v>6</v>
      </c>
    </row>
    <row r="57" spans="1:5">
      <c r="A57" s="5" t="s">
        <v>46</v>
      </c>
      <c r="B57" s="46">
        <v>0</v>
      </c>
      <c r="C57" s="55">
        <f>1988271+579555</f>
        <v>2567826</v>
      </c>
      <c r="D57" s="48">
        <v>3925000</v>
      </c>
      <c r="E57" s="36">
        <f t="shared" si="1"/>
        <v>6492826</v>
      </c>
    </row>
    <row r="58" spans="1:5">
      <c r="A58" s="6" t="s">
        <v>47</v>
      </c>
      <c r="B58" s="42">
        <v>0</v>
      </c>
      <c r="C58" s="65">
        <f>3721789+297062</f>
        <v>4018851</v>
      </c>
      <c r="D58" s="52">
        <v>6449998</v>
      </c>
      <c r="E58" s="36">
        <f t="shared" si="1"/>
        <v>10468849</v>
      </c>
    </row>
    <row r="59" spans="1:5">
      <c r="A59" s="8" t="s">
        <v>48</v>
      </c>
      <c r="B59" s="45" t="s">
        <v>6</v>
      </c>
      <c r="C59" s="45" t="s">
        <v>6</v>
      </c>
      <c r="D59" s="41" t="s">
        <v>6</v>
      </c>
      <c r="E59" s="36" t="s">
        <v>6</v>
      </c>
    </row>
    <row r="60" spans="1:5">
      <c r="A60" s="6" t="s">
        <v>49</v>
      </c>
      <c r="B60" s="46">
        <v>0</v>
      </c>
      <c r="C60" s="47">
        <v>874193</v>
      </c>
      <c r="D60" s="48">
        <v>0</v>
      </c>
      <c r="E60" s="36">
        <f t="shared" si="1"/>
        <v>874193</v>
      </c>
    </row>
    <row r="61" spans="1:5">
      <c r="A61" s="8" t="s">
        <v>50</v>
      </c>
      <c r="B61" s="37">
        <v>0</v>
      </c>
      <c r="C61" s="34">
        <f>32588674-50000</f>
        <v>32538674</v>
      </c>
      <c r="D61" s="35">
        <v>0</v>
      </c>
      <c r="E61" s="36">
        <f t="shared" si="1"/>
        <v>32538674</v>
      </c>
    </row>
    <row r="62" spans="1:5">
      <c r="A62" s="1" t="s">
        <v>0</v>
      </c>
      <c r="B62" s="42">
        <v>89594</v>
      </c>
      <c r="C62" s="51">
        <v>15566756</v>
      </c>
      <c r="D62" s="52">
        <v>11885338</v>
      </c>
      <c r="E62" s="36">
        <f t="shared" si="1"/>
        <v>27541688</v>
      </c>
    </row>
    <row r="63" spans="1:5">
      <c r="A63" s="8" t="s">
        <v>51</v>
      </c>
      <c r="B63" s="45" t="s">
        <v>6</v>
      </c>
      <c r="C63" s="45" t="s">
        <v>6</v>
      </c>
      <c r="D63" s="41" t="s">
        <v>6</v>
      </c>
      <c r="E63" s="36" t="s">
        <v>6</v>
      </c>
    </row>
    <row r="64" spans="1:5">
      <c r="A64" s="6" t="s">
        <v>52</v>
      </c>
      <c r="B64" s="46">
        <v>0</v>
      </c>
      <c r="C64" s="47">
        <f>5521764+38725</f>
        <v>5560489</v>
      </c>
      <c r="D64" s="48">
        <v>300997</v>
      </c>
      <c r="E64" s="36">
        <f>SUM(B64:D64)</f>
        <v>5861486</v>
      </c>
    </row>
    <row r="65" spans="1:5">
      <c r="A65" s="5" t="s">
        <v>53</v>
      </c>
      <c r="B65" s="49">
        <v>0</v>
      </c>
      <c r="C65" s="50">
        <v>2195000</v>
      </c>
      <c r="D65" s="38">
        <v>0</v>
      </c>
      <c r="E65" s="36">
        <f>SUM(B65:D65)</f>
        <v>2195000</v>
      </c>
    </row>
    <row r="66" spans="1:5">
      <c r="A66" s="6" t="s">
        <v>54</v>
      </c>
      <c r="B66" s="49">
        <v>121873</v>
      </c>
      <c r="C66" s="50">
        <v>11774</v>
      </c>
      <c r="D66" s="38">
        <v>0</v>
      </c>
      <c r="E66" s="36">
        <f t="shared" si="1"/>
        <v>133647</v>
      </c>
    </row>
    <row r="67" spans="1:5">
      <c r="A67" s="5" t="s">
        <v>55</v>
      </c>
      <c r="B67" s="49">
        <v>146999</v>
      </c>
      <c r="C67" s="50">
        <v>0</v>
      </c>
      <c r="D67" s="38">
        <v>0</v>
      </c>
      <c r="E67" s="36">
        <f t="shared" si="1"/>
        <v>146999</v>
      </c>
    </row>
    <row r="68" spans="1:5">
      <c r="A68" s="6" t="s">
        <v>56</v>
      </c>
      <c r="B68" s="49">
        <v>0</v>
      </c>
      <c r="C68" s="50">
        <v>999495</v>
      </c>
      <c r="D68" s="38">
        <v>0</v>
      </c>
      <c r="E68" s="36">
        <f t="shared" si="1"/>
        <v>999495</v>
      </c>
    </row>
    <row r="69" spans="1:5">
      <c r="A69" s="5" t="s">
        <v>57</v>
      </c>
      <c r="B69" s="49">
        <v>62149</v>
      </c>
      <c r="C69" s="50">
        <v>84164</v>
      </c>
      <c r="D69" s="38">
        <v>375000</v>
      </c>
      <c r="E69" s="36">
        <f t="shared" si="1"/>
        <v>521313</v>
      </c>
    </row>
    <row r="70" spans="1:5">
      <c r="A70" s="6" t="s">
        <v>58</v>
      </c>
      <c r="B70" s="49">
        <v>0</v>
      </c>
      <c r="C70" s="50">
        <v>779191</v>
      </c>
      <c r="D70" s="38">
        <v>896386</v>
      </c>
      <c r="E70" s="36">
        <f t="shared" si="1"/>
        <v>1675577</v>
      </c>
    </row>
    <row r="71" spans="1:5">
      <c r="A71" s="5" t="s">
        <v>46</v>
      </c>
      <c r="B71" s="49">
        <v>0</v>
      </c>
      <c r="C71" s="50">
        <v>0</v>
      </c>
      <c r="D71" s="38">
        <v>0</v>
      </c>
      <c r="E71" s="36">
        <f t="shared" ref="E71:E90" si="2">SUM(B71:D71)</f>
        <v>0</v>
      </c>
    </row>
    <row r="72" spans="1:5">
      <c r="A72" s="6" t="s">
        <v>59</v>
      </c>
      <c r="B72" s="49">
        <v>120716</v>
      </c>
      <c r="C72" s="50">
        <f>189557+109392</f>
        <v>298949</v>
      </c>
      <c r="D72" s="38">
        <v>102129</v>
      </c>
      <c r="E72" s="36">
        <f t="shared" si="2"/>
        <v>521794</v>
      </c>
    </row>
    <row r="73" spans="1:5">
      <c r="A73" s="5" t="s">
        <v>60</v>
      </c>
      <c r="B73" s="49">
        <v>880</v>
      </c>
      <c r="C73" s="50">
        <v>0</v>
      </c>
      <c r="D73" s="38">
        <v>0</v>
      </c>
      <c r="E73" s="36">
        <f t="shared" si="2"/>
        <v>880</v>
      </c>
    </row>
    <row r="74" spans="1:5">
      <c r="A74" s="6" t="s">
        <v>61</v>
      </c>
      <c r="B74" s="49">
        <v>24642</v>
      </c>
      <c r="C74" s="50">
        <f>42125+1443000</f>
        <v>1485125</v>
      </c>
      <c r="D74" s="38">
        <v>111528</v>
      </c>
      <c r="E74" s="36">
        <f t="shared" si="2"/>
        <v>1621295</v>
      </c>
    </row>
    <row r="75" spans="1:5">
      <c r="A75" s="5" t="s">
        <v>62</v>
      </c>
      <c r="B75" s="49">
        <v>35715</v>
      </c>
      <c r="C75" s="50">
        <v>0</v>
      </c>
      <c r="D75" s="38">
        <v>461750</v>
      </c>
      <c r="E75" s="36">
        <f t="shared" si="2"/>
        <v>497465</v>
      </c>
    </row>
    <row r="76" spans="1:5">
      <c r="A76" s="6" t="s">
        <v>63</v>
      </c>
      <c r="B76" s="49">
        <v>0</v>
      </c>
      <c r="C76" s="50">
        <v>6167762</v>
      </c>
      <c r="D76" s="38">
        <v>174688</v>
      </c>
      <c r="E76" s="36">
        <f t="shared" si="2"/>
        <v>6342450</v>
      </c>
    </row>
    <row r="77" spans="1:5">
      <c r="A77" s="5" t="s">
        <v>64</v>
      </c>
      <c r="B77" s="49">
        <v>22894</v>
      </c>
      <c r="C77" s="50">
        <v>0</v>
      </c>
      <c r="D77" s="38">
        <v>0</v>
      </c>
      <c r="E77" s="36">
        <f t="shared" si="2"/>
        <v>22894</v>
      </c>
    </row>
    <row r="78" spans="1:5">
      <c r="A78" s="6" t="s">
        <v>65</v>
      </c>
      <c r="B78" s="49">
        <v>17833</v>
      </c>
      <c r="C78" s="50">
        <v>0</v>
      </c>
      <c r="D78" s="38">
        <v>250000</v>
      </c>
      <c r="E78" s="36">
        <f t="shared" si="2"/>
        <v>267833</v>
      </c>
    </row>
    <row r="79" spans="1:5">
      <c r="A79" s="8" t="s">
        <v>66</v>
      </c>
      <c r="B79" s="37">
        <v>1318639</v>
      </c>
      <c r="C79" s="34">
        <v>10775421</v>
      </c>
      <c r="D79" s="35">
        <v>0</v>
      </c>
      <c r="E79" s="36">
        <f t="shared" si="2"/>
        <v>12094060</v>
      </c>
    </row>
    <row r="80" spans="1:5">
      <c r="A80" s="1" t="s">
        <v>0</v>
      </c>
      <c r="B80" s="37">
        <v>0</v>
      </c>
      <c r="C80" s="34">
        <v>2443604</v>
      </c>
      <c r="D80" s="38">
        <v>5010532</v>
      </c>
      <c r="E80" s="36">
        <f t="shared" si="2"/>
        <v>7454136</v>
      </c>
    </row>
    <row r="81" spans="1:5">
      <c r="A81" s="8" t="s">
        <v>67</v>
      </c>
      <c r="B81" s="45" t="s">
        <v>6</v>
      </c>
      <c r="C81" s="45" t="s">
        <v>6</v>
      </c>
      <c r="D81" s="35" t="s">
        <v>6</v>
      </c>
      <c r="E81" s="36" t="s">
        <v>6</v>
      </c>
    </row>
    <row r="82" spans="1:5">
      <c r="A82" s="9" t="s">
        <v>68</v>
      </c>
      <c r="B82" s="49">
        <v>0</v>
      </c>
      <c r="C82" s="50">
        <f>3170050+2650000</f>
        <v>5820050</v>
      </c>
      <c r="D82" s="38">
        <v>750000</v>
      </c>
      <c r="E82" s="36">
        <f t="shared" si="2"/>
        <v>6570050</v>
      </c>
    </row>
    <row r="83" spans="1:5">
      <c r="A83" s="8" t="s">
        <v>69</v>
      </c>
      <c r="B83" s="37">
        <v>0</v>
      </c>
      <c r="C83" s="34">
        <v>31135289</v>
      </c>
      <c r="D83" s="66">
        <v>0</v>
      </c>
      <c r="E83" s="36">
        <f t="shared" si="2"/>
        <v>31135289</v>
      </c>
    </row>
    <row r="84" spans="1:5">
      <c r="A84" s="14" t="s">
        <v>0</v>
      </c>
      <c r="B84" s="42">
        <v>429801</v>
      </c>
      <c r="C84" s="43">
        <v>6441758</v>
      </c>
      <c r="D84" s="44">
        <v>1419767</v>
      </c>
      <c r="E84" s="36">
        <f t="shared" si="2"/>
        <v>8291326</v>
      </c>
    </row>
    <row r="85" spans="1:5">
      <c r="A85" s="8" t="s">
        <v>70</v>
      </c>
      <c r="B85" s="45" t="s">
        <v>6</v>
      </c>
      <c r="C85" s="45" t="s">
        <v>6</v>
      </c>
      <c r="D85" s="41" t="s">
        <v>94</v>
      </c>
      <c r="E85" s="36" t="s">
        <v>6</v>
      </c>
    </row>
    <row r="86" spans="1:5">
      <c r="A86" s="15" t="s">
        <v>71</v>
      </c>
      <c r="B86" s="46">
        <v>0</v>
      </c>
      <c r="C86" s="47">
        <f>27486+16315</f>
        <v>43801</v>
      </c>
      <c r="D86" s="48">
        <v>0</v>
      </c>
      <c r="E86" s="36">
        <f t="shared" si="2"/>
        <v>43801</v>
      </c>
    </row>
    <row r="87" spans="1:5">
      <c r="A87" s="5" t="s">
        <v>72</v>
      </c>
      <c r="B87" s="49">
        <v>97360</v>
      </c>
      <c r="C87" s="50">
        <v>1043152</v>
      </c>
      <c r="D87" s="38">
        <v>0</v>
      </c>
      <c r="E87" s="36">
        <f t="shared" si="2"/>
        <v>1140512</v>
      </c>
    </row>
    <row r="88" spans="1:5">
      <c r="A88" s="6" t="s">
        <v>73</v>
      </c>
      <c r="B88" s="49">
        <v>22133</v>
      </c>
      <c r="C88" s="50">
        <v>53674</v>
      </c>
      <c r="D88" s="38">
        <v>0</v>
      </c>
      <c r="E88" s="36">
        <f t="shared" si="2"/>
        <v>75807</v>
      </c>
    </row>
    <row r="89" spans="1:5">
      <c r="A89" s="5" t="s">
        <v>74</v>
      </c>
      <c r="B89" s="49">
        <v>113547</v>
      </c>
      <c r="C89" s="50">
        <v>1671750</v>
      </c>
      <c r="D89" s="38">
        <v>175000</v>
      </c>
      <c r="E89" s="36">
        <f t="shared" si="2"/>
        <v>1960297</v>
      </c>
    </row>
    <row r="90" spans="1:5">
      <c r="A90" s="6" t="s">
        <v>75</v>
      </c>
      <c r="B90" s="49">
        <v>0</v>
      </c>
      <c r="C90" s="50">
        <v>136270</v>
      </c>
      <c r="D90" s="38">
        <v>0</v>
      </c>
      <c r="E90" s="36">
        <f t="shared" si="2"/>
        <v>136270</v>
      </c>
    </row>
    <row r="91" spans="1:5">
      <c r="A91" s="8" t="s">
        <v>76</v>
      </c>
      <c r="B91" s="37">
        <v>0</v>
      </c>
      <c r="C91" s="40">
        <v>9248414</v>
      </c>
      <c r="D91" s="41">
        <v>9000000</v>
      </c>
      <c r="E91" s="36">
        <f>SUM(B91:D91)</f>
        <v>18248414</v>
      </c>
    </row>
    <row r="92" spans="1:5">
      <c r="A92" s="1" t="s">
        <v>0</v>
      </c>
      <c r="B92" s="37">
        <v>0</v>
      </c>
      <c r="C92" s="34">
        <v>166265</v>
      </c>
      <c r="D92" s="38">
        <v>407250</v>
      </c>
      <c r="E92" s="36">
        <f>SUM(B92:D92)</f>
        <v>573515</v>
      </c>
    </row>
    <row r="93" spans="1:5">
      <c r="A93" s="8" t="s">
        <v>77</v>
      </c>
      <c r="B93" s="37">
        <v>0</v>
      </c>
      <c r="C93" s="40">
        <v>65404431</v>
      </c>
      <c r="D93" s="41">
        <v>383178</v>
      </c>
      <c r="E93" s="36">
        <f t="shared" ref="E93:E94" si="3">SUM(B93:D93)</f>
        <v>65787609</v>
      </c>
    </row>
    <row r="94" spans="1:5">
      <c r="A94" s="1" t="s">
        <v>0</v>
      </c>
      <c r="B94" s="37">
        <v>0</v>
      </c>
      <c r="C94" s="34">
        <v>18718684</v>
      </c>
      <c r="D94" s="41">
        <v>10409240</v>
      </c>
      <c r="E94" s="36">
        <f t="shared" si="3"/>
        <v>29127924</v>
      </c>
    </row>
    <row r="95" spans="1:5">
      <c r="A95" s="10" t="s">
        <v>91</v>
      </c>
      <c r="B95" s="67">
        <f>SUM(B4:B94)</f>
        <v>126837113</v>
      </c>
      <c r="C95" s="68">
        <f>SUM(C4:C94)</f>
        <v>1214546574</v>
      </c>
      <c r="D95" s="69">
        <f>SUM(D4:D94)</f>
        <v>222762603</v>
      </c>
      <c r="E95" s="70">
        <f>SUM(B95:D95)</f>
        <v>1564146290</v>
      </c>
    </row>
    <row r="96" spans="1:5">
      <c r="A96" s="11" t="s">
        <v>92</v>
      </c>
      <c r="B96" s="71">
        <v>210391086</v>
      </c>
      <c r="C96" s="72">
        <v>4457000000</v>
      </c>
      <c r="D96" s="73">
        <v>662900000</v>
      </c>
      <c r="E96" s="74">
        <f>SUM(B96:D96)</f>
        <v>5330291086</v>
      </c>
    </row>
    <row r="97" spans="1:5" ht="34">
      <c r="A97" s="32" t="s">
        <v>93</v>
      </c>
      <c r="B97" s="75">
        <f>(B95/B96)</f>
        <v>0.60286353101480739</v>
      </c>
      <c r="C97" s="76">
        <f>(C95/C96)</f>
        <v>0.27250315772941441</v>
      </c>
      <c r="D97" s="24">
        <f>(D95/D96)</f>
        <v>0.33604254487856389</v>
      </c>
      <c r="E97" s="24">
        <f>(E95/E96)</f>
        <v>0.29344481657075494</v>
      </c>
    </row>
    <row r="98" spans="1:5">
      <c r="A98" s="12" t="s">
        <v>87</v>
      </c>
      <c r="B98" s="12"/>
      <c r="C98" s="12"/>
      <c r="D98" s="25"/>
      <c r="E98" s="25"/>
    </row>
    <row r="99" spans="1:5" s="22" customFormat="1">
      <c r="A99" s="16" t="s">
        <v>88</v>
      </c>
      <c r="B99" s="16"/>
      <c r="C99" s="16"/>
      <c r="D99" s="26"/>
      <c r="E99" s="26"/>
    </row>
    <row r="100" spans="1:5">
      <c r="A100" s="16" t="s">
        <v>96</v>
      </c>
      <c r="B100" s="16"/>
      <c r="C100" s="16"/>
      <c r="D100" s="26"/>
      <c r="E100" s="26"/>
    </row>
    <row r="101" spans="1:5">
      <c r="A101" s="16" t="s">
        <v>95</v>
      </c>
      <c r="B101" s="16"/>
      <c r="C101" s="16"/>
      <c r="D101" s="26"/>
      <c r="E101" s="26"/>
    </row>
    <row r="102" spans="1:5">
      <c r="A102" s="23"/>
      <c r="D102" s="27"/>
      <c r="E102" s="27"/>
    </row>
    <row r="103" spans="1:5">
      <c r="A103" s="23"/>
    </row>
  </sheetData>
  <dataConsolidate/>
  <mergeCells count="1">
    <mergeCell ref="A1:D1"/>
  </mergeCells>
  <phoneticPr fontId="8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2024-07-12T19:19:53Z</dcterms:created>
  <dcterms:modified xsi:type="dcterms:W3CDTF">2024-07-16T14:36:26Z</dcterms:modified>
</cp:coreProperties>
</file>