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0" windowWidth="27720" windowHeight="27880" tabRatio="494" firstSheet="24" activeTab="24"/>
  </bookViews>
  <sheets>
    <sheet name="Figure 1" sheetId="1" r:id="rId1"/>
    <sheet name="Figure 2" sheetId="2" r:id="rId2"/>
    <sheet name="Figure 3" sheetId="3" r:id="rId3"/>
    <sheet name="Table 1 race" sheetId="4" r:id="rId4"/>
    <sheet name="Figure 4" sheetId="5" r:id="rId5"/>
    <sheet name="Table 2 education" sheetId="6" r:id="rId6"/>
    <sheet name="Tab  3 HS dropout ill" sheetId="7" r:id="rId7"/>
    <sheet name="Table 4 age" sheetId="8" r:id="rId8"/>
    <sheet name="Table 5 State" sheetId="9" r:id="rId9"/>
    <sheet name="Figure 5 St Share" sheetId="10" r:id="rId10"/>
    <sheet name="Tab 6 state no teens needs fix" sheetId="11" r:id="rId11"/>
    <sheet name="Table 7 CMSA" sheetId="12" r:id="rId12"/>
    <sheet name="Figure 6  CMSA share" sheetId="13" r:id="rId13"/>
    <sheet name="Table 8 County" sheetId="14" r:id="rId14"/>
    <sheet name="Table 9 rate for pop" sheetId="15" r:id="rId15"/>
    <sheet name="Tab 10 family structure " sheetId="16" r:id="rId16"/>
    <sheet name="Sheet4" sheetId="17" r:id="rId17"/>
    <sheet name="Sheet3" sheetId="18" r:id="rId18"/>
    <sheet name="Tab 7 Rates by race" sheetId="19" r:id="rId19"/>
    <sheet name="Table 8 other measures" sheetId="20" r:id="rId20"/>
    <sheet name="all years tests" sheetId="21" r:id="rId21"/>
    <sheet name="1980" sheetId="22" r:id="rId22"/>
    <sheet name="Sheet1" sheetId="23" r:id="rId23"/>
    <sheet name="all state data" sheetId="24" r:id="rId24"/>
    <sheet name="Counties 2003" sheetId="25" r:id="rId25"/>
    <sheet name="NY City" sheetId="26" r:id="rId26"/>
  </sheets>
  <definedNames/>
  <calcPr fullCalcOnLoad="1"/>
</workbook>
</file>

<file path=xl/sharedStrings.xml><?xml version="1.0" encoding="utf-8"?>
<sst xmlns="http://schemas.openxmlformats.org/spreadsheetml/2006/main" count="1544" uniqueCount="845">
  <si>
    <t>Persons of Hispanic origin are excluded from other categories.</t>
  </si>
  <si>
    <t xml:space="preserve">Source: Center for Immigration studies analysis of 2003 public use natility data from the National Center for Health Statistics (NCHS). All figures are only for children born in the United States.  Mothers who themselves were born in Puerto Rico or other outlying territories are excluded from the analysis.  NCHS normally counts them as foreign-born; however, they are American citizens at birth.  If they were included, the illegitimacy rates for immigrants would be somewhat higher.  </t>
  </si>
  <si>
    <t xml:space="preserve">Source: Center for Imigration Studies analysis of 2003 public use natlility data from the National Center for Health Statistics (NCHS). All figures are only for children born in the United States.  Mothers who themselves were born in Porto Rico or other outlying territories are excluded from the analysis.  NCHS normally counts them as foreign born, however they are American citizens at birth.  If they were included, the illegitimacy rates for immigrants would be somewhat higher. </t>
  </si>
  <si>
    <t>Illigitimacy in America's Largest Counties</t>
  </si>
  <si>
    <t>1  'Mexican'</t>
  </si>
  <si>
    <t xml:space="preserve">     2  'Puerto Rican'</t>
  </si>
  <si>
    <t xml:space="preserve">     3  'Cuban'</t>
  </si>
  <si>
    <t xml:space="preserve">     4  'Central or South American'</t>
  </si>
  <si>
    <t xml:space="preserve">     5  'Other and unknown Hispanic'</t>
  </si>
  <si>
    <t>na</t>
  </si>
  <si>
    <t>Not hisp</t>
  </si>
  <si>
    <t>Mex</t>
  </si>
  <si>
    <t>HISPAN * Marital Status of Mother Crosstabulation</t>
  </si>
  <si>
    <t>HISPAN</t>
  </si>
  <si>
    <t>Percent</t>
  </si>
  <si>
    <t>Valid Percent</t>
  </si>
  <si>
    <t>Cumulative Percent</t>
  </si>
  <si>
    <t>Total in 2000</t>
  </si>
  <si>
    <t>Central+caribb</t>
  </si>
  <si>
    <t>S Amer</t>
  </si>
  <si>
    <t>FOREIGN * MARITAL Crosstabulation</t>
  </si>
  <si>
    <r>
      <t xml:space="preserve">Of </t>
    </r>
    <r>
      <rPr>
        <b/>
        <sz val="12"/>
        <rFont val="Arial"/>
        <family val="2"/>
      </rPr>
      <t>All</t>
    </r>
    <r>
      <rPr>
        <sz val="12"/>
        <rFont val="Arial"/>
        <family val="2"/>
      </rPr>
      <t xml:space="preserve"> births, share to that are both illegitimate </t>
    </r>
    <r>
      <rPr>
        <b/>
        <sz val="12"/>
        <rFont val="Arial"/>
        <family val="2"/>
      </rPr>
      <t>AND</t>
    </r>
    <r>
      <rPr>
        <sz val="12"/>
        <rFont val="Arial"/>
        <family val="2"/>
      </rPr>
      <t xml:space="preserve">  to mother without high school diploma</t>
    </r>
  </si>
  <si>
    <r>
      <t xml:space="preserve">Percent of births that are Illegitimate </t>
    </r>
    <r>
      <rPr>
        <b/>
        <sz val="12"/>
        <rFont val="Arial"/>
        <family val="2"/>
      </rPr>
      <t>OR</t>
    </r>
    <r>
      <rPr>
        <sz val="12"/>
        <rFont val="Arial"/>
        <family val="2"/>
      </rPr>
      <t xml:space="preserve"> to mother without high school diplma</t>
    </r>
  </si>
  <si>
    <t>Illegitimacy in 50 Counties with Most Births</t>
  </si>
  <si>
    <t>Ranked by Share of Immigrant Births that are Illegitimate</t>
  </si>
  <si>
    <t>All Immigrants (ok)</t>
  </si>
  <si>
    <t>Hisp. Immigrants (ok)</t>
  </si>
  <si>
    <t>All Natives (ok)</t>
  </si>
  <si>
    <t># gal</t>
  </si>
  <si>
    <t># star per gal</t>
  </si>
  <si>
    <t># of total planets</t>
  </si>
  <si>
    <t>% that have life 1/trill</t>
  </si>
  <si>
    <t># of planets per star</t>
  </si>
  <si>
    <t># total stars</t>
  </si>
  <si>
    <t>Persons who are Hispanic, figures for non-hispanics are for childern with a single race.</t>
  </si>
  <si>
    <t># native</t>
  </si>
  <si>
    <t>native total</t>
  </si>
  <si>
    <t>Native illegit %</t>
  </si>
  <si>
    <t>non-Hispanic immigrants</t>
  </si>
  <si>
    <t>Native Whites</t>
  </si>
  <si>
    <t>Native black</t>
  </si>
  <si>
    <t>Hisp native</t>
  </si>
  <si>
    <t>Hisp Natives</t>
  </si>
  <si>
    <t>National Total</t>
  </si>
  <si>
    <t>Bronx</t>
  </si>
  <si>
    <t>Kings</t>
  </si>
  <si>
    <t>New York</t>
  </si>
  <si>
    <t>Queens</t>
  </si>
  <si>
    <t>Richmond</t>
  </si>
  <si>
    <t>County</t>
  </si>
  <si>
    <t>Person of Hispanic origin are excluded from other categories.</t>
  </si>
  <si>
    <t>Percent of births that are Illegitimate OR to a mother without high school diploma(1)</t>
  </si>
  <si>
    <t>Illegitimate Births Teenagers Excluded</t>
  </si>
  <si>
    <t>Non-hisp White</t>
  </si>
  <si>
    <t>Non-hisp Black</t>
  </si>
  <si>
    <t>Mother's Residence State (Unrevised)</t>
  </si>
  <si>
    <t>State</t>
  </si>
  <si>
    <t>Of Illegimate births, share to mothers without high school diploma(1)</t>
  </si>
  <si>
    <t>Illegitimacy by state for Selected Charicteristics</t>
  </si>
  <si>
    <t>Mother's Residence State (Unrevised) * FOREIGN Crosstabulation</t>
  </si>
  <si>
    <t>Not part of a CMSA</t>
  </si>
  <si>
    <t xml:space="preserve">All Hispanics (Immigrant &amp; Native) </t>
  </si>
  <si>
    <t>Share of all Illegitimate births</t>
  </si>
  <si>
    <t xml:space="preserve">Illegitimacy </t>
  </si>
  <si>
    <t>(2)The 2% of non-Hispanic persons who choise "other" or more than one race are alocated to racial catagories based on their share of the overall population.  This is necessary so as to not overstate illegitimacy rates.</t>
  </si>
  <si>
    <t xml:space="preserve">  Hispanic</t>
  </si>
  <si>
    <t xml:space="preserve">  Non-Hisp. White</t>
  </si>
  <si>
    <t xml:space="preserve">  Non-Hisp. Black</t>
  </si>
  <si>
    <t>Share of US-born children living in Households head by married person(1)</t>
  </si>
  <si>
    <t>Children of Immigrants</t>
  </si>
  <si>
    <t>Children of Natives</t>
  </si>
  <si>
    <t>CMSA</t>
  </si>
  <si>
    <t>All Children (under age 17)</t>
  </si>
  <si>
    <t>Teenagers (ages 13 to 17)</t>
  </si>
  <si>
    <t xml:space="preserve">  Non-Hisp. Asian/Pacific </t>
  </si>
  <si>
    <t>Share of US-born children living in household headed by unmarried person or one without high school education</t>
  </si>
  <si>
    <t>Share of US-born children living with both parents (married or unmarried)(2)</t>
  </si>
  <si>
    <t>(2)Parents of child may or may not be married.</t>
  </si>
  <si>
    <t>Source: Center for immigration studies anlysis of March 2003 Current Population Survey. To be consistent with analysis of birth certificates, children born to mothers who themselves were born in Porto Rico or other outlying terrietories are excluded from the analysis.</t>
  </si>
  <si>
    <t>(1)figures are for US-born children of immigrant with either an immigrant mother or father who live in a households headed by a married person whose spouce is present.  The household head my or may not be be parent of some or all of children in household.</t>
  </si>
  <si>
    <t>Of Children in Unmarried Households Share in which household head lacks a high school diploma</t>
  </si>
  <si>
    <t>Of US-born children in unnmarried households, share in which household head lacks a high school diploma</t>
  </si>
  <si>
    <t xml:space="preserve">Would a table, like the one at the bottom work, it can be small print.  7 font for example.  </t>
  </si>
  <si>
    <t>Not part of a CMSA'</t>
  </si>
  <si>
    <t>Chicago-Gary-Kenosha</t>
  </si>
  <si>
    <t>Boston-Worcester-Lawrence</t>
  </si>
  <si>
    <t>Cincinnati - Hamilton</t>
  </si>
  <si>
    <t>Cleveland- Akron</t>
  </si>
  <si>
    <t>Dallas-Fort Worth</t>
  </si>
  <si>
    <t>Denver-Boulder-Greeley</t>
  </si>
  <si>
    <t>Detroit-Ann Arbor-Flint</t>
  </si>
  <si>
    <t>Houston-Galveston-Brazoria</t>
  </si>
  <si>
    <t>Los Angeles-Riverside-Orange County</t>
  </si>
  <si>
    <t>Miami-Fort Lauderdale</t>
  </si>
  <si>
    <t>Milwaukee-Racine</t>
  </si>
  <si>
    <t>New York-Northern New Jersey-Long Island</t>
  </si>
  <si>
    <t>Philadelphia-Wilmington-Atlantic City</t>
  </si>
  <si>
    <t>Portland-Salem</t>
  </si>
  <si>
    <t>Sacramento-Yolo</t>
  </si>
  <si>
    <t>San Francisco-Oakland-San Jose</t>
  </si>
  <si>
    <t>Seattle-Tacoma</t>
  </si>
  <si>
    <t>Washington-Baltimore</t>
  </si>
  <si>
    <t>Imm as share of illigitmate births</t>
  </si>
  <si>
    <t>Hisp. Immigrants</t>
  </si>
  <si>
    <t>Non-Hisp. whites</t>
  </si>
  <si>
    <t>Hispancis</t>
  </si>
  <si>
    <t>Imm. as share of all illigitmate births</t>
  </si>
  <si>
    <t>Hispanics (Immigrant &amp; Native) as a share of all illigitimate births</t>
  </si>
  <si>
    <t>Percent illegitimate</t>
  </si>
  <si>
    <t xml:space="preserve">   Hispanics</t>
  </si>
  <si>
    <t xml:space="preserve">   Non-hispanic</t>
  </si>
  <si>
    <t>Nassau, NY</t>
  </si>
  <si>
    <t>Kings county, NY</t>
  </si>
  <si>
    <t>NY county, NY</t>
  </si>
  <si>
    <t>Bronx county, NY</t>
  </si>
  <si>
    <t>Suffolk, NY</t>
  </si>
  <si>
    <t>Orange, CA</t>
  </si>
  <si>
    <t>Santa Clara, CA</t>
  </si>
  <si>
    <t>Los Angeles, CA</t>
  </si>
  <si>
    <t>San Diego, CA</t>
  </si>
  <si>
    <t>Alameda, CA</t>
  </si>
  <si>
    <t>Riverside, CA</t>
  </si>
  <si>
    <t>Contra Costa, CA</t>
  </si>
  <si>
    <t>Fresno, CA</t>
  </si>
  <si>
    <t>Kern, CA</t>
  </si>
  <si>
    <t>San Bernardino, CA</t>
  </si>
  <si>
    <t>Sacramento, CA</t>
  </si>
  <si>
    <t>Fairfax, VA</t>
  </si>
  <si>
    <t>Montgomery, MD</t>
  </si>
  <si>
    <t>Middlesex, MA</t>
  </si>
  <si>
    <t>Milwaukee, WI</t>
  </si>
  <si>
    <t>Allegheny, PA</t>
  </si>
  <si>
    <t>Hennepin, MN</t>
  </si>
  <si>
    <t>Miami-Dade, FL</t>
  </si>
  <si>
    <t>Hillsborough, FL</t>
  </si>
  <si>
    <t>Shelby, TN</t>
  </si>
  <si>
    <t>Palm Beach, FL</t>
  </si>
  <si>
    <t>Queens, NY</t>
  </si>
  <si>
    <t/>
  </si>
  <si>
    <t>White Natives</t>
  </si>
  <si>
    <t>black natives</t>
  </si>
  <si>
    <t>His immigrants</t>
  </si>
  <si>
    <t>Of Illegimate births share to mothers without high school diploma</t>
  </si>
  <si>
    <t>Number of Illegitimate births</t>
  </si>
  <si>
    <t>Number of Women years (15 to 45)(1)</t>
  </si>
  <si>
    <t>Immigrants(2)</t>
  </si>
  <si>
    <t>Natives(2)</t>
  </si>
  <si>
    <t>Frequency</t>
  </si>
  <si>
    <t>Share of Unmarried women having a child during the year</t>
  </si>
  <si>
    <t xml:space="preserve">(1) Teenagers are included.  </t>
  </si>
  <si>
    <t>All Native</t>
  </si>
  <si>
    <t>Patrick, I really want this figure and I want the values on their.  How can we do this? Talk to me</t>
  </si>
  <si>
    <t>All Imm</t>
  </si>
  <si>
    <t>Phila.-Wilmington-Atlantic City</t>
  </si>
  <si>
    <t>LA-Riverside-Orange Cty.</t>
  </si>
  <si>
    <t>San Fra.-Oakland-San Jose</t>
  </si>
  <si>
    <t>NY North. NJ-Long Island</t>
  </si>
  <si>
    <t>n/a</t>
  </si>
  <si>
    <t>Number of percent of Illegitimate births for Immigrants and Natives</t>
  </si>
  <si>
    <t xml:space="preserve">Mothers born in Proto Rico and other outlying terrorities are excluded from above analysis.  NCHS normally counts them with immigrants, however they are American citizens at birth.  If they were included, the illegitimacy rates for immigrants would be somewhat higher.  </t>
  </si>
  <si>
    <t>number Illegitimate</t>
  </si>
  <si>
    <t>(1)Person of Hispanic origin are excluded from other catagories.  Totals for immigrants and natives Includes persons not reported separtely by race or Hispanic origin.</t>
  </si>
  <si>
    <t xml:space="preserve">     &gt;HS</t>
  </si>
  <si>
    <t xml:space="preserve">     HS only</t>
  </si>
  <si>
    <t xml:space="preserve">     Some College</t>
  </si>
  <si>
    <t xml:space="preserve">     4 or More College</t>
  </si>
  <si>
    <t>Educational Category's share of illegitimate births for each racial/ethnic group</t>
  </si>
  <si>
    <t>Percent of illegitimate births for racial/ethnic group</t>
  </si>
  <si>
    <t xml:space="preserve">    &gt;HS</t>
  </si>
  <si>
    <t xml:space="preserve">    HS only</t>
  </si>
  <si>
    <t xml:space="preserve">    Some College</t>
  </si>
  <si>
    <t xml:space="preserve">    4 or More College</t>
  </si>
  <si>
    <t>All Immigrants(1)</t>
  </si>
  <si>
    <t>All Natives(1)</t>
  </si>
  <si>
    <t xml:space="preserve">Figures for 1980 should be interpeted with caution because a number of states did not ask about education level in that year, including two states with large immigrants population at that time --- California and Texas.  </t>
  </si>
  <si>
    <t xml:space="preserve">Non-Hisp. Asian/Pacific </t>
  </si>
  <si>
    <t>Non-Hisp. Black</t>
  </si>
  <si>
    <t>Non-Hisp. White</t>
  </si>
  <si>
    <t xml:space="preserve">  20 and Older</t>
  </si>
  <si>
    <t>Other race/not Indicated</t>
  </si>
  <si>
    <t>Non-Hisp. Asian/Pacific</t>
  </si>
  <si>
    <t xml:space="preserve">   19 and under</t>
  </si>
  <si>
    <t xml:space="preserve">   20-29</t>
  </si>
  <si>
    <t xml:space="preserve">   30-39</t>
  </si>
  <si>
    <t xml:space="preserve">   40 and Older</t>
  </si>
  <si>
    <t>Natives</t>
  </si>
  <si>
    <t>&lt;1%</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</si>
  <si>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</si>
  <si>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</si>
  <si>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</si>
  <si>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</si>
  <si>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</si>
  <si>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</si>
  <si>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</si>
  <si>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</si>
  <si>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</si>
  <si>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</si>
  <si>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</si>
  <si>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</si>
  <si>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</si>
  <si>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</si>
  <si>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</si>
  <si>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</si>
  <si>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</si>
  <si>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</si>
  <si>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</si>
  <si>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</si>
  <si>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</si>
  <si>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</si>
  <si>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</si>
  <si>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</si>
  <si>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</si>
  <si>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</si>
  <si>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</si>
  <si>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</si>
  <si>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</si>
  <si>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</si>
  <si>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</si>
  <si>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</si>
  <si>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</si>
  <si>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</si>
  <si>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</si>
  <si>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</si>
  <si>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</si>
  <si>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</si>
  <si>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</si>
  <si>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</si>
  <si>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</si>
  <si>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</si>
  <si>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</si>
  <si>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</si>
  <si>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</si>
  <si>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</si>
  <si>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</si>
  <si>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</si>
  <si>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</si>
  <si>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</si>
  <si>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</si>
  <si>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YC</t>
  </si>
  <si>
    <t>Non-Hispanic Black</t>
  </si>
  <si>
    <t>NY all state</t>
  </si>
  <si>
    <t>All Immigrants</t>
  </si>
  <si>
    <t>Immigrants</t>
  </si>
  <si>
    <t>All Natives</t>
  </si>
  <si>
    <t>All NY state</t>
  </si>
  <si>
    <t>Non-Hisp Whites</t>
  </si>
  <si>
    <t>Non-Hisp Blacks</t>
  </si>
  <si>
    <t>New York City</t>
  </si>
  <si>
    <t>NY Outside NY City</t>
  </si>
  <si>
    <t xml:space="preserve">Count </t>
  </si>
  <si>
    <t>Hisp. Imm.</t>
  </si>
  <si>
    <t>Non-Hisp. Whites</t>
  </si>
  <si>
    <t>Hisp. Native</t>
  </si>
  <si>
    <t>NY City</t>
  </si>
  <si>
    <t>Nation</t>
  </si>
  <si>
    <t>Sheboygan, Wisconsin</t>
  </si>
  <si>
    <t>Washington, Wisconsin</t>
  </si>
  <si>
    <t>Waukesha, Wisconsin</t>
  </si>
  <si>
    <t>Winnebago, Wisconsin</t>
  </si>
  <si>
    <t>Kanawha, West Virginia</t>
  </si>
  <si>
    <t>Hisp Imms</t>
  </si>
  <si>
    <t>Non-Hisp. Blacks</t>
  </si>
  <si>
    <t>Total</t>
  </si>
  <si>
    <t>native</t>
  </si>
  <si>
    <t>outside US included</t>
  </si>
  <si>
    <t>PR</t>
  </si>
  <si>
    <t>Nat</t>
  </si>
  <si>
    <t>imm</t>
  </si>
  <si>
    <t>not reported</t>
  </si>
  <si>
    <t>outside US not included</t>
  </si>
  <si>
    <t>PR + NR w/natives</t>
  </si>
  <si>
    <t>INCLUDES THOSE OUTSIDE US</t>
  </si>
  <si>
    <t>married unreported</t>
  </si>
  <si>
    <t>with overseas residents &amp; PR w/imm</t>
  </si>
  <si>
    <t>with overseas residents &amp; PR w/natives</t>
  </si>
  <si>
    <t>without overseas residents &amp; PR w/imm</t>
  </si>
  <si>
    <t>with overseas residents &amp; PR w/imm &amp; not reported w/natives</t>
  </si>
  <si>
    <t>pob unreported</t>
  </si>
  <si>
    <t>MARITAL</t>
  </si>
  <si>
    <t>total</t>
  </si>
  <si>
    <t>excludes those outside of us</t>
  </si>
  <si>
    <t>exclude PR</t>
  </si>
  <si>
    <t>outside us excluded</t>
  </si>
  <si>
    <t>PR with natives</t>
  </si>
  <si>
    <t>EXCLUDES outside US</t>
  </si>
  <si>
    <t>Count</t>
  </si>
  <si>
    <t>% within MARITAL</t>
  </si>
  <si>
    <t>% of Total</t>
  </si>
  <si>
    <t>Imm</t>
  </si>
  <si>
    <t>with pr</t>
  </si>
  <si>
    <t>PR with immigrants</t>
  </si>
  <si>
    <t>Hispanic Origin and Race of Mother Recode * Marital Status of Mother Crosstabulation</t>
  </si>
  <si>
    <t>Marital Status of Mother</t>
  </si>
  <si>
    <t>Hispanic Origin and Race of Mother Recode</t>
  </si>
  <si>
    <t>% within Hispanic Origin and Race of Mother Recode</t>
  </si>
  <si>
    <t>% within Marital Status of Mother</t>
  </si>
  <si>
    <t>not reported imputed</t>
  </si>
  <si>
    <t>% within FOREIGN</t>
  </si>
  <si>
    <t>with inmputed</t>
  </si>
  <si>
    <t>FOREIGN * Marital Status of Mother Crosstabulation</t>
  </si>
  <si>
    <t>FOREIGN</t>
  </si>
  <si>
    <t>HISPANIC</t>
  </si>
  <si>
    <t>HISPANICS</t>
  </si>
  <si>
    <t>Percent Illegitimate</t>
  </si>
  <si>
    <t>number</t>
  </si>
  <si>
    <t>Hispanic</t>
  </si>
  <si>
    <t xml:space="preserve">   Hispanic</t>
  </si>
  <si>
    <t xml:space="preserve">   Non-Hisp. White</t>
  </si>
  <si>
    <t xml:space="preserve">   Non-Hisp. Asian/Pacific </t>
  </si>
  <si>
    <t xml:space="preserve">   Non-Hisp. Black</t>
  </si>
  <si>
    <t>Source: Center for Immigration Studies analysis of 1980 and 2003 Public Use natlility data from the National Center for Health Statistics (NCHS)</t>
  </si>
  <si>
    <t>Immigrants(1)</t>
  </si>
  <si>
    <t>Natives(1)</t>
  </si>
  <si>
    <t>Number of Illegitimate births to immigrants</t>
  </si>
  <si>
    <t>Illegitimate births to immigrants as a share of all births</t>
  </si>
  <si>
    <t>Immigrants share of all Illegitimate births</t>
  </si>
  <si>
    <t xml:space="preserve">Native share of all illegitimate births </t>
  </si>
  <si>
    <t>Non-Hisp. White Natives</t>
  </si>
  <si>
    <t>Hispanic Immigrants</t>
  </si>
  <si>
    <t>Immigrant</t>
  </si>
  <si>
    <t>Native</t>
  </si>
  <si>
    <t>`</t>
  </si>
  <si>
    <t>Share of Total Population</t>
  </si>
  <si>
    <t>Share of Illegitimate Births</t>
  </si>
  <si>
    <t>Number of illegitimate births to Immigrants</t>
  </si>
  <si>
    <t>Number of illegitimate births to Natives</t>
  </si>
  <si>
    <t>Lexington, South Carolina</t>
  </si>
  <si>
    <t>Pickens, South Carolina</t>
  </si>
  <si>
    <t>Richland, South Carolina</t>
  </si>
  <si>
    <t>Spartanburg, South Carolina</t>
  </si>
  <si>
    <t>Sumter, South Carolina</t>
  </si>
  <si>
    <t>York, South Carolina</t>
  </si>
  <si>
    <t>Minnehaha, South Dakota</t>
  </si>
  <si>
    <t>Blount, Tennessee</t>
  </si>
  <si>
    <t>Davidson, Tennessee</t>
  </si>
  <si>
    <t>Hamilton, Tennessee</t>
  </si>
  <si>
    <t>Knox, Tennessee</t>
  </si>
  <si>
    <t>Montgomery, Tennessee</t>
  </si>
  <si>
    <t>Rutherford, Tennessee</t>
  </si>
  <si>
    <t>Shelby, Tennessee</t>
  </si>
  <si>
    <t>Sullivan, Tennessee</t>
  </si>
  <si>
    <t>Sumner, Tennessee</t>
  </si>
  <si>
    <t>Washington, Tennessee</t>
  </si>
  <si>
    <t>Williamson, Tennessee</t>
  </si>
  <si>
    <t>Bell, Texas</t>
  </si>
  <si>
    <t>Bexar, Texas</t>
  </si>
  <si>
    <t>Brazoria, Texas</t>
  </si>
  <si>
    <t>Brazos, Texas</t>
  </si>
  <si>
    <t>Cameron, Texas</t>
  </si>
  <si>
    <t>Collin, Texas</t>
  </si>
  <si>
    <t>Dallas, Texas</t>
  </si>
  <si>
    <t>Denton, Texas</t>
  </si>
  <si>
    <t>Ector, Texas</t>
  </si>
  <si>
    <t>Ellis, Texas</t>
  </si>
  <si>
    <t>El Paso, Texas</t>
  </si>
  <si>
    <t>Fort Bend, Texas</t>
  </si>
  <si>
    <t>Galveston, Texas</t>
  </si>
  <si>
    <t>Grayson, Texas</t>
  </si>
  <si>
    <t>Gregg, Texas</t>
  </si>
  <si>
    <t>Harris, Texas</t>
  </si>
  <si>
    <t>Hidalgo, Texas</t>
  </si>
  <si>
    <t>Jefferson, Texas</t>
  </si>
  <si>
    <t>Johnson, Texas</t>
  </si>
  <si>
    <t>Lubbock, Texas</t>
  </si>
  <si>
    <t>McLennan, Texas</t>
  </si>
  <si>
    <t>Midland, Texas</t>
  </si>
  <si>
    <t>Montgomery, Texas</t>
  </si>
  <si>
    <t>Nueces, Texas</t>
  </si>
  <si>
    <t>Potter, Texas</t>
  </si>
  <si>
    <t>Randall, Texas</t>
  </si>
  <si>
    <t>Smith, Texas</t>
  </si>
  <si>
    <t>Tarrant, Texas</t>
  </si>
  <si>
    <t>Taylor, Texas</t>
  </si>
  <si>
    <t>Tom Green, Texas</t>
  </si>
  <si>
    <t>Travis, Texas</t>
  </si>
  <si>
    <t>Webb, Texas</t>
  </si>
  <si>
    <t>Wichita, Texas</t>
  </si>
  <si>
    <t>Williamson, Texas</t>
  </si>
  <si>
    <t>Davis, Utah</t>
  </si>
  <si>
    <t>Salt Lake, Utah</t>
  </si>
  <si>
    <t>Utah, Utah</t>
  </si>
  <si>
    <t>Weber, Utah</t>
  </si>
  <si>
    <t>Arlington, Virginia</t>
  </si>
  <si>
    <t>Chesterfield, Virginia</t>
  </si>
  <si>
    <t>Fairfax, Virginia</t>
  </si>
  <si>
    <t>Henrico, Virginia</t>
  </si>
  <si>
    <t>Loudoun, Virginia</t>
  </si>
  <si>
    <t>Prince William, Virginia</t>
  </si>
  <si>
    <t>Alexandria City, Virginia</t>
  </si>
  <si>
    <t>Chesapeake city, Virginia</t>
  </si>
  <si>
    <t>Hampton city, Virginia</t>
  </si>
  <si>
    <t>Newport News city, Virginia</t>
  </si>
  <si>
    <t>Norfolk city, Virginia</t>
  </si>
  <si>
    <t>Portsmouth city, Virginia</t>
  </si>
  <si>
    <t>Richmond city, Virginia</t>
  </si>
  <si>
    <t>Virginia Beach city, Virginia</t>
  </si>
  <si>
    <t>Chittenden, Vermont</t>
  </si>
  <si>
    <t>Benton, Washington</t>
  </si>
  <si>
    <t>Clark, Washington</t>
  </si>
  <si>
    <t>King, Washington</t>
  </si>
  <si>
    <t>Kitsap, Washington</t>
  </si>
  <si>
    <t>Pierce, Washington</t>
  </si>
  <si>
    <t>Skagit, Washington</t>
  </si>
  <si>
    <t>Snohomish, Washington</t>
  </si>
  <si>
    <t>Spokane, Washington</t>
  </si>
  <si>
    <t>Thurston, Washington</t>
  </si>
  <si>
    <t>Whatcom, Washington</t>
  </si>
  <si>
    <t>Yakima, Washington</t>
  </si>
  <si>
    <t>Brown, Wisconsin</t>
  </si>
  <si>
    <t>Dane, Wisconsin</t>
  </si>
  <si>
    <t>Kenosha, Wisconsin</t>
  </si>
  <si>
    <t>La Crosse, Wisconsin</t>
  </si>
  <si>
    <t>Marathon, Wisconsin</t>
  </si>
  <si>
    <t>Milwaukee, Wisconsin</t>
  </si>
  <si>
    <t>Outagamie, Wisconsin</t>
  </si>
  <si>
    <t>Racine, Wisconsin</t>
  </si>
  <si>
    <t>Rock, Wisconsin</t>
  </si>
  <si>
    <t>Saratoga, New York</t>
  </si>
  <si>
    <t>Schenectady, New York</t>
  </si>
  <si>
    <t>Suffolk, New York</t>
  </si>
  <si>
    <t>Ulster, New York</t>
  </si>
  <si>
    <t>Westchester, New York</t>
  </si>
  <si>
    <t>Allen, Ohio</t>
  </si>
  <si>
    <t>Ashtabula, Ohio</t>
  </si>
  <si>
    <t>Butler, Ohio</t>
  </si>
  <si>
    <t>Clark, Ohio</t>
  </si>
  <si>
    <t>Clermont, Ohio</t>
  </si>
  <si>
    <t>Columbiana, Ohio</t>
  </si>
  <si>
    <t>Cuyahoga, Ohio</t>
  </si>
  <si>
    <t>Delaware, Ohio</t>
  </si>
  <si>
    <t>Fairfield, Ohio</t>
  </si>
  <si>
    <t>Franklin, Ohio</t>
  </si>
  <si>
    <t>Greene, Ohio</t>
  </si>
  <si>
    <t>Hamilton, Ohio</t>
  </si>
  <si>
    <t>Lake, Ohio</t>
  </si>
  <si>
    <t>Licking, Ohio</t>
  </si>
  <si>
    <t>Lorain, Ohio</t>
  </si>
  <si>
    <t>Lucas, Ohio</t>
  </si>
  <si>
    <t>Mahoning, Ohio</t>
  </si>
  <si>
    <t>Medina, Ohio</t>
  </si>
  <si>
    <t>Montgomery, Ohio</t>
  </si>
  <si>
    <t>Portage, Ohio</t>
  </si>
  <si>
    <t>Richland, Ohio</t>
  </si>
  <si>
    <t>Stark, Ohio</t>
  </si>
  <si>
    <t>Summit, Ohio</t>
  </si>
  <si>
    <t>Trumbull, Ohio</t>
  </si>
  <si>
    <t>Warren, Ohio</t>
  </si>
  <si>
    <t>Wayne, Ohio</t>
  </si>
  <si>
    <t>Wood, Ohio</t>
  </si>
  <si>
    <t>Cleveland, Oklahoma</t>
  </si>
  <si>
    <t>Comanche, Oklahoma</t>
  </si>
  <si>
    <t>Oklahoma, Oklahoma</t>
  </si>
  <si>
    <t>Tulsa, Oklahoma</t>
  </si>
  <si>
    <t>Clackamas, Oregon</t>
  </si>
  <si>
    <t>Deschutes, Oregon</t>
  </si>
  <si>
    <t>Douglas, Oregon</t>
  </si>
  <si>
    <t>Jackson, Oregon</t>
  </si>
  <si>
    <t>Lane, Oregon</t>
  </si>
  <si>
    <t>Linn, Oregon</t>
  </si>
  <si>
    <t>Marion, Oregon</t>
  </si>
  <si>
    <t>Multnomah, Oregon</t>
  </si>
  <si>
    <t>Washington, Oregon</t>
  </si>
  <si>
    <t>Allegheny, Pennsylvania</t>
  </si>
  <si>
    <t>Beaver, Pennsylvania</t>
  </si>
  <si>
    <t>Berks, Pennsylvania</t>
  </si>
  <si>
    <t>Blair, Pennsylvania</t>
  </si>
  <si>
    <t>Bucks, Pennsylvania</t>
  </si>
  <si>
    <t>Butler, Pennsylvania</t>
  </si>
  <si>
    <t>Cambria, Pennsylvania</t>
  </si>
  <si>
    <t>Centre, Pennsylvania</t>
  </si>
  <si>
    <t>Chester, Pennsylvania</t>
  </si>
  <si>
    <t>Cumberland, Pennsylvania</t>
  </si>
  <si>
    <t>Dauphin, Pennsylvania</t>
  </si>
  <si>
    <t>Delaware, Pennsylvania</t>
  </si>
  <si>
    <t>Erie, Pennsylvania</t>
  </si>
  <si>
    <t>Fayette, Pennsylvania</t>
  </si>
  <si>
    <t>Franklin, Pennsylvania</t>
  </si>
  <si>
    <t>Lackawanna, Pennsylvania</t>
  </si>
  <si>
    <t>Lancaster, Pennsylvania</t>
  </si>
  <si>
    <t>Lebanon, Pennsylvania</t>
  </si>
  <si>
    <t>Lehigh, Pennsylvania</t>
  </si>
  <si>
    <t>Luzerne, Pennsylvania</t>
  </si>
  <si>
    <t>Lycoming, Pennsylvania</t>
  </si>
  <si>
    <t>Mercer, Pennsylvania</t>
  </si>
  <si>
    <t>Monroe, Pennsylvania</t>
  </si>
  <si>
    <t>Montgomery, Pennsylvania</t>
  </si>
  <si>
    <t>Northampton, Pennsylvania</t>
  </si>
  <si>
    <t>Philadelphia, coext. with Philadelphia city, Pennsylvania</t>
  </si>
  <si>
    <t>Schuylkill, Pennsylvania</t>
  </si>
  <si>
    <t>Washington, Pennsylvania</t>
  </si>
  <si>
    <t>Westmoreland, Pennsylvania</t>
  </si>
  <si>
    <t>York, Pennsylvania</t>
  </si>
  <si>
    <t>Kent, Rhode Island</t>
  </si>
  <si>
    <t>Providence, Rhode Island</t>
  </si>
  <si>
    <t>Washington, Rhode Island</t>
  </si>
  <si>
    <t>Aiken, South Carolina</t>
  </si>
  <si>
    <t>Anderson, South Carolina</t>
  </si>
  <si>
    <t>Beaufort, South Carolina</t>
  </si>
  <si>
    <t>Berkeley, South Carolina</t>
  </si>
  <si>
    <t>Charleston, South Carolina</t>
  </si>
  <si>
    <t>Florence, South Carolina</t>
  </si>
  <si>
    <t>Greenville, South Carolina</t>
  </si>
  <si>
    <t>Horry, South Carolina</t>
  </si>
  <si>
    <t>Yellowstone, Montana</t>
  </si>
  <si>
    <t>Alamance, North Carolina</t>
  </si>
  <si>
    <t>Buncombe, North Carolina</t>
  </si>
  <si>
    <t>Cabarrus, North Carolina</t>
  </si>
  <si>
    <t>Catawba, North Carolina</t>
  </si>
  <si>
    <t>Cumberland, North Carolina</t>
  </si>
  <si>
    <t>Davidson, North Carolina</t>
  </si>
  <si>
    <t>Durham, North Carolina</t>
  </si>
  <si>
    <t>Forsyth, North Carolina</t>
  </si>
  <si>
    <t>Gaston, North Carolina</t>
  </si>
  <si>
    <t>Guilford, North Carolina</t>
  </si>
  <si>
    <t>Iredell, North Carolina</t>
  </si>
  <si>
    <t>Johnston, North Carolina</t>
  </si>
  <si>
    <t>Mecklenburg, North Carolina</t>
  </si>
  <si>
    <t>New Hanover, North Carolina</t>
  </si>
  <si>
    <t>Onslow, North Carolina</t>
  </si>
  <si>
    <t>Orange, North Carolina</t>
  </si>
  <si>
    <t>Pitt, North Carolina</t>
  </si>
  <si>
    <t>Randolph, North Carolina</t>
  </si>
  <si>
    <t>Robeson, North Carolina</t>
  </si>
  <si>
    <t>Rowan, North Carolina</t>
  </si>
  <si>
    <t>Union, North Carolina</t>
  </si>
  <si>
    <t>Wake, North Carolina</t>
  </si>
  <si>
    <t>Wayne, North Carolina</t>
  </si>
  <si>
    <t>Cass, North Dakota</t>
  </si>
  <si>
    <t>Douglas, Nebraska</t>
  </si>
  <si>
    <t>Lancaster, Nebraska</t>
  </si>
  <si>
    <t>Sarpy, Nebraska</t>
  </si>
  <si>
    <t>Hillsborough, New Hampshire</t>
  </si>
  <si>
    <t>Merrimack, New Hampshire</t>
  </si>
  <si>
    <t>Rockingham, New Hampshire</t>
  </si>
  <si>
    <t>Strafford, New Hampshire</t>
  </si>
  <si>
    <t>Atlantic, New Jersey</t>
  </si>
  <si>
    <t>Bergen, New Jersey</t>
  </si>
  <si>
    <t>Burlington, New Jersey</t>
  </si>
  <si>
    <t>Camden, New Jersey</t>
  </si>
  <si>
    <t>Cape May, New Jersey</t>
  </si>
  <si>
    <t>Cumberland, New Jersey</t>
  </si>
  <si>
    <t>Essex, New Jersey</t>
  </si>
  <si>
    <t>Gloucester, New Jersey</t>
  </si>
  <si>
    <t>Hudson, New Jersey</t>
  </si>
  <si>
    <t>Hunterdon, New Jersey</t>
  </si>
  <si>
    <t>Mercer, New Jersey</t>
  </si>
  <si>
    <t>Middlesex, New Jersey</t>
  </si>
  <si>
    <t>Monmouth, New Jersey</t>
  </si>
  <si>
    <t>Morris, New Jersey</t>
  </si>
  <si>
    <t>Ocean, New Jersey</t>
  </si>
  <si>
    <t>Passaic, New Jersey</t>
  </si>
  <si>
    <t>Somerset, New Jersey</t>
  </si>
  <si>
    <t>Sussex, New Jersey</t>
  </si>
  <si>
    <t>Union, New Jersey</t>
  </si>
  <si>
    <t>Warren, New Jersey</t>
  </si>
  <si>
    <t>Bernalillo, New Mexico</t>
  </si>
  <si>
    <t>Dona Ana, New Mexico</t>
  </si>
  <si>
    <t>San Juan, New Mexico</t>
  </si>
  <si>
    <t>Santa Fe, New Mexico</t>
  </si>
  <si>
    <t>Clark, Nevada</t>
  </si>
  <si>
    <t>Washoe, Nevada</t>
  </si>
  <si>
    <t>Albany, New York</t>
  </si>
  <si>
    <t>Bronx county, New York</t>
  </si>
  <si>
    <t>Broome, New York</t>
  </si>
  <si>
    <t>Chautauqua, New York</t>
  </si>
  <si>
    <t>Dutchess, New York</t>
  </si>
  <si>
    <t>Erie, New York</t>
  </si>
  <si>
    <t>Jefferson, New York</t>
  </si>
  <si>
    <t>Kings county, New York</t>
  </si>
  <si>
    <t>Monroe, New York</t>
  </si>
  <si>
    <t>Nassau, New York</t>
  </si>
  <si>
    <t>New York county, New York</t>
  </si>
  <si>
    <t>Niagara, New York</t>
  </si>
  <si>
    <t>Oneida, New York</t>
  </si>
  <si>
    <t>Onondaga, New York</t>
  </si>
  <si>
    <t>Ontario, New York</t>
  </si>
  <si>
    <t>Orange, New York</t>
  </si>
  <si>
    <t>Oswego, New York</t>
  </si>
  <si>
    <t>Queens county, New York</t>
  </si>
  <si>
    <t>Rensselaer, New York</t>
  </si>
  <si>
    <t>Richmond county, New York</t>
  </si>
  <si>
    <t>Rockland, New York</t>
  </si>
  <si>
    <t>St. Lawrence, New York</t>
  </si>
  <si>
    <t>Fayette, coext. with Lexington-Fayette, Kentucky</t>
  </si>
  <si>
    <t>Jefferson, Kentucky</t>
  </si>
  <si>
    <t>Kenton, Kentucky</t>
  </si>
  <si>
    <t>Caddo, Louisiana</t>
  </si>
  <si>
    <t>Calcasieu, Louisiana</t>
  </si>
  <si>
    <t>East Baton Rouge, Louisiana</t>
  </si>
  <si>
    <t>Jefferson, Louisiana</t>
  </si>
  <si>
    <t>Lafayette, Louisiana</t>
  </si>
  <si>
    <t>Orleans, coext. with New Orleans city, Louisiana</t>
  </si>
  <si>
    <t>Ouachita, Louisiana</t>
  </si>
  <si>
    <t>Rapides, Louisiana</t>
  </si>
  <si>
    <t>St. Tammany, Louisiana</t>
  </si>
  <si>
    <t>Tangipahoa, Louisiana</t>
  </si>
  <si>
    <t>Terrebonne, Louisiana</t>
  </si>
  <si>
    <t>Barnstable, Massachusetts</t>
  </si>
  <si>
    <t>Berkshire, Massachusetts</t>
  </si>
  <si>
    <t>Bristol, Massachusetts</t>
  </si>
  <si>
    <t>Essex, Massachusetts</t>
  </si>
  <si>
    <t>Hampden, Massachusetts</t>
  </si>
  <si>
    <t>Hampshire, Massachusetts</t>
  </si>
  <si>
    <t>Middlesex, Massachusetts</t>
  </si>
  <si>
    <t>Norfolk, Massachusetts</t>
  </si>
  <si>
    <t>Plymouth, Massachusetts</t>
  </si>
  <si>
    <t>Suffolk, Massachusetts</t>
  </si>
  <si>
    <t>Worcester, Massachusetts</t>
  </si>
  <si>
    <t>Anne Arundel, Maryland</t>
  </si>
  <si>
    <t>Baltimore, Maryland</t>
  </si>
  <si>
    <t>Carroll, Maryland</t>
  </si>
  <si>
    <t>Charles, Maryland</t>
  </si>
  <si>
    <t>Frederick, Maryland</t>
  </si>
  <si>
    <t>Harford, Maryland</t>
  </si>
  <si>
    <t>Howard, Maryland</t>
  </si>
  <si>
    <t>Montgomery, Maryland</t>
  </si>
  <si>
    <t>Prince George's, Maryland</t>
  </si>
  <si>
    <t>Washington, Maryland</t>
  </si>
  <si>
    <t>Baltimore city, Maryland</t>
  </si>
  <si>
    <t>Androscoggin, Maine</t>
  </si>
  <si>
    <t>Cumberland, Maine</t>
  </si>
  <si>
    <t>Kennebec, Maine</t>
  </si>
  <si>
    <t>Penobscot, Maine</t>
  </si>
  <si>
    <t>York, Maine</t>
  </si>
  <si>
    <t>Allegan, Michigan</t>
  </si>
  <si>
    <t>Bay, Michigan</t>
  </si>
  <si>
    <t>Berrien, Michigan</t>
  </si>
  <si>
    <t>Calhoun, Michigan</t>
  </si>
  <si>
    <t>Eaton, Michigan</t>
  </si>
  <si>
    <t>Genesee, Michigan</t>
  </si>
  <si>
    <t>Ingham, Michigan</t>
  </si>
  <si>
    <t>Jackson, Michigan</t>
  </si>
  <si>
    <t>Kalamazoo, Michigan</t>
  </si>
  <si>
    <t>Kent, Michigan</t>
  </si>
  <si>
    <t>Livingston, Michigan</t>
  </si>
  <si>
    <t>Macomb, Michigan</t>
  </si>
  <si>
    <t>Monroe, Michigan</t>
  </si>
  <si>
    <t>Muskegon, Michigan</t>
  </si>
  <si>
    <t>Oakland, Michigan</t>
  </si>
  <si>
    <t>Ottawa, Michigan</t>
  </si>
  <si>
    <t>Saginaw, Michigan</t>
  </si>
  <si>
    <t>St. Clair, Michigan</t>
  </si>
  <si>
    <t>Washtenaw, Michigan</t>
  </si>
  <si>
    <t>Wayne, Michigan</t>
  </si>
  <si>
    <t>Anoka, Minnesota</t>
  </si>
  <si>
    <t>Dakota, Minnesota</t>
  </si>
  <si>
    <t>Hennepin, Minnesota</t>
  </si>
  <si>
    <t>Olmsted, Minnesota</t>
  </si>
  <si>
    <t>Ramsey, Minnesota</t>
  </si>
  <si>
    <t>St. Louis, Minnesota</t>
  </si>
  <si>
    <t>Stearns, Minnesota</t>
  </si>
  <si>
    <t>Washington, Minnesota</t>
  </si>
  <si>
    <t>Boone, Missouri</t>
  </si>
  <si>
    <t>Clay, Missouri</t>
  </si>
  <si>
    <t>Greene, Missouri</t>
  </si>
  <si>
    <t>Jackson, Missouri</t>
  </si>
  <si>
    <t>Jasper, Missouri</t>
  </si>
  <si>
    <t>Jefferson, Missouri</t>
  </si>
  <si>
    <t>St. Charles, Missouri</t>
  </si>
  <si>
    <t>St. Louis, Missouri</t>
  </si>
  <si>
    <t>St.Louis(city), Missouri</t>
  </si>
  <si>
    <t>De Soto, Mississippi</t>
  </si>
  <si>
    <t>Harrison, Mississippi</t>
  </si>
  <si>
    <t>Hinds, Mississippi</t>
  </si>
  <si>
    <t>Jackson, Mississippi</t>
  </si>
  <si>
    <t>Rankin, Mississippi</t>
  </si>
  <si>
    <t>Bay, Florida</t>
  </si>
  <si>
    <t>Brevard, Florida</t>
  </si>
  <si>
    <t>Broward, Florida</t>
  </si>
  <si>
    <t>Charlotte, Florida</t>
  </si>
  <si>
    <t>Citrus, Florida</t>
  </si>
  <si>
    <t>Clay, Florida</t>
  </si>
  <si>
    <t>Collier, Florida</t>
  </si>
  <si>
    <t>Duval, Florida</t>
  </si>
  <si>
    <t>Escambia, Florida</t>
  </si>
  <si>
    <t>Hernando, Florida</t>
  </si>
  <si>
    <t>Hillsborough, Florida</t>
  </si>
  <si>
    <t>Indian River, Florida</t>
  </si>
  <si>
    <t>Lake, Florida</t>
  </si>
  <si>
    <t>Lee, Florida</t>
  </si>
  <si>
    <t>Leon, Florida</t>
  </si>
  <si>
    <t>Manatee, Florida</t>
  </si>
  <si>
    <t>Marion, Florida</t>
  </si>
  <si>
    <t>Martin, Florida</t>
  </si>
  <si>
    <t>Miami-Dade, Florida</t>
  </si>
  <si>
    <t>Okaloosa, Florida</t>
  </si>
  <si>
    <t>Orange, Florida</t>
  </si>
  <si>
    <t>Osceola, Florida</t>
  </si>
  <si>
    <t>Palm Beach, Florida</t>
  </si>
  <si>
    <t>Pasco, Florida</t>
  </si>
  <si>
    <t>Pinellas, Florida</t>
  </si>
  <si>
    <t>Polk, Florida</t>
  </si>
  <si>
    <t>St. Johns, Florida</t>
  </si>
  <si>
    <t>St. Lucie, Florida</t>
  </si>
  <si>
    <t>Santa Rosa, Florida</t>
  </si>
  <si>
    <t>Sarasota, Florida</t>
  </si>
  <si>
    <t>Seminole, Florida</t>
  </si>
  <si>
    <t>Volusia, Florida</t>
  </si>
  <si>
    <t>Bibb, Georgia</t>
  </si>
  <si>
    <t>Chatham, Georgia</t>
  </si>
  <si>
    <t>Cherokee, Georgia</t>
  </si>
  <si>
    <t>Clarke, Georgia</t>
  </si>
  <si>
    <t>Clayton, Georgia</t>
  </si>
  <si>
    <t>Cobb, Georgia</t>
  </si>
  <si>
    <t>De Kalb, Georgia</t>
  </si>
  <si>
    <t>Fulton, Georgia</t>
  </si>
  <si>
    <t>Gwinnett, Georgia</t>
  </si>
  <si>
    <t>Hall, Georgia</t>
  </si>
  <si>
    <t>Henry, Georgia</t>
  </si>
  <si>
    <t>Houston, Georgia</t>
  </si>
  <si>
    <t>Muscogee, Georgia</t>
  </si>
  <si>
    <t>Richmond, Georgia</t>
  </si>
  <si>
    <t>Hawaii, Hawaii</t>
  </si>
  <si>
    <t>Honolulu, Hawaii</t>
  </si>
  <si>
    <t>Maui, Hawaii</t>
  </si>
  <si>
    <t>Black Hawk, Iowa</t>
  </si>
  <si>
    <t>Johnson, Iowa</t>
  </si>
  <si>
    <t>Linn, Iowa</t>
  </si>
  <si>
    <t>Polk, Iowa</t>
  </si>
  <si>
    <t>Scott, Iowa</t>
  </si>
  <si>
    <t>Woodbury, Iowa</t>
  </si>
  <si>
    <t>Ada, Idaho</t>
  </si>
  <si>
    <t>Canyon, Idaho</t>
  </si>
  <si>
    <t>Kootenai, Idaho</t>
  </si>
  <si>
    <t>Champaign, Illinois</t>
  </si>
  <si>
    <t>Cook, Illinois</t>
  </si>
  <si>
    <t>Du Page, Illinois</t>
  </si>
  <si>
    <t>Kane, Illinois</t>
  </si>
  <si>
    <t>Kankakee, Illinois</t>
  </si>
  <si>
    <t>Lake, Illinois</t>
  </si>
  <si>
    <t>La Salle, Illinois</t>
  </si>
  <si>
    <t>McHenry, Illinois</t>
  </si>
  <si>
    <t>McLean, Illinois</t>
  </si>
  <si>
    <t>Macon, Illinois</t>
  </si>
  <si>
    <t>Madison, Illinois</t>
  </si>
  <si>
    <t>Peoria, Illinois</t>
  </si>
  <si>
    <t>Rock Island, Illinois</t>
  </si>
  <si>
    <t>St. Clair, Illinois</t>
  </si>
  <si>
    <t>Sangamon, Illinois</t>
  </si>
  <si>
    <t>Tazewell, Illinois</t>
  </si>
  <si>
    <t>Will, Illinois</t>
  </si>
  <si>
    <t>Winnebago, Illinois</t>
  </si>
  <si>
    <t>Allen, Indiana</t>
  </si>
  <si>
    <t>Delaware, Indiana</t>
  </si>
  <si>
    <t>Elkhart, Indiana</t>
  </si>
  <si>
    <t>Hamilton, Indiana</t>
  </si>
  <si>
    <t>Hendricks, Indiana</t>
  </si>
  <si>
    <t>Johnson, Indiana</t>
  </si>
  <si>
    <t>Lake, Indiana</t>
  </si>
  <si>
    <t>La Porte, Indiana</t>
  </si>
  <si>
    <t>Madison, Indiana</t>
  </si>
  <si>
    <t>Marion, Indiana</t>
  </si>
  <si>
    <t>Monroe, Indiana</t>
  </si>
  <si>
    <t>Porter, Indiana</t>
  </si>
  <si>
    <t>St. Joseph, Indiana</t>
  </si>
  <si>
    <t>Tippecanoe, Indiana</t>
  </si>
  <si>
    <t>Vanderburgh, Indiana</t>
  </si>
  <si>
    <t>Vigo, Indiana</t>
  </si>
  <si>
    <t>Johnson, Kansas</t>
  </si>
  <si>
    <t>Sedgwick, Kansas</t>
  </si>
  <si>
    <t>Shawnee, Kansas</t>
  </si>
  <si>
    <t>Wyandotte, Kansas</t>
  </si>
  <si>
    <t>Anchorage, coext. with Anchorage city, Alaska</t>
  </si>
  <si>
    <t>Baldwin, Alabama</t>
  </si>
  <si>
    <t>Calhoun, Alabama</t>
  </si>
  <si>
    <t>Etowah, Alabama</t>
  </si>
  <si>
    <t>Jefferson, Alabama</t>
  </si>
  <si>
    <t>Lee, Alabama</t>
  </si>
  <si>
    <t>Madison, Alabama</t>
  </si>
  <si>
    <t>Mobile, Alabama</t>
  </si>
  <si>
    <t>Montgomery, Alabama</t>
  </si>
  <si>
    <t>Morgan, Alabama</t>
  </si>
  <si>
    <t>Shelby, Alabama</t>
  </si>
  <si>
    <t>Tuscaloosa, Alabama</t>
  </si>
  <si>
    <t>Benton, Arkansas</t>
  </si>
  <si>
    <t>Pulaski, Arkansas</t>
  </si>
  <si>
    <t>Sebastian, Arkansas</t>
  </si>
  <si>
    <t>Washington, Arkansas</t>
  </si>
  <si>
    <t>Cochise, Arizona</t>
  </si>
  <si>
    <t>Coconino, Arizona</t>
  </si>
  <si>
    <t>Maricopa, Arizona</t>
  </si>
  <si>
    <t>Mohave, Arizona</t>
  </si>
  <si>
    <t>Pima, Arizona</t>
  </si>
  <si>
    <t>Pinal, Arizona</t>
  </si>
  <si>
    <t>Yavapai, Arizona</t>
  </si>
  <si>
    <t>Yuma, Arizona</t>
  </si>
  <si>
    <t>Alameda, California</t>
  </si>
  <si>
    <t>Butte, California</t>
  </si>
  <si>
    <t>Contra Costa, California</t>
  </si>
  <si>
    <t>El Dorado, California</t>
  </si>
  <si>
    <t>Fresno, California</t>
  </si>
  <si>
    <t>Humboldt, California</t>
  </si>
  <si>
    <t>Imperial, California</t>
  </si>
  <si>
    <t>Kern, California</t>
  </si>
  <si>
    <t>Kings, California</t>
  </si>
  <si>
    <t>Los Angeles, California</t>
  </si>
  <si>
    <t>Madera, California</t>
  </si>
  <si>
    <t>Marin, California</t>
  </si>
  <si>
    <t>Merced, California</t>
  </si>
  <si>
    <t>Monterey, California</t>
  </si>
  <si>
    <t>Napa, California</t>
  </si>
  <si>
    <t>Orange, California</t>
  </si>
  <si>
    <t>Placer, California</t>
  </si>
  <si>
    <t>Riverside, California</t>
  </si>
  <si>
    <t>Sacramento, California</t>
  </si>
  <si>
    <t>San Bernardino, California</t>
  </si>
  <si>
    <t>San Diego, California</t>
  </si>
  <si>
    <t>San Francisco, coext. with San Francisco city, California</t>
  </si>
  <si>
    <t>San Joaquin, California</t>
  </si>
  <si>
    <t>San Luis Obispo, California</t>
  </si>
  <si>
    <t>San Mateo, California</t>
  </si>
  <si>
    <t>Santa Barbara, California</t>
  </si>
  <si>
    <t>Santa Clara, California</t>
  </si>
  <si>
    <t>Santa Cruz, California</t>
  </si>
  <si>
    <t>Shasta, California</t>
  </si>
  <si>
    <t>Solano, California</t>
  </si>
  <si>
    <t>Sonoma, California</t>
  </si>
  <si>
    <t>Stanislaus, California</t>
  </si>
  <si>
    <t>Tulare, California</t>
  </si>
  <si>
    <t>Ventura, California</t>
  </si>
  <si>
    <t>Yolo, California</t>
  </si>
  <si>
    <t>Adams, Colorado</t>
  </si>
  <si>
    <t>Arapahoe, Colorado</t>
  </si>
  <si>
    <t>Boulder, Colorado</t>
  </si>
  <si>
    <t>Denver, coext. with Denver city, Colorado</t>
  </si>
  <si>
    <t>Douglas, Colorado</t>
  </si>
  <si>
    <t>El Paso, Colorado</t>
  </si>
  <si>
    <t>Jefferson, Colorado</t>
  </si>
  <si>
    <t>Larimer, Colorado</t>
  </si>
  <si>
    <t>Mesa, Colorado</t>
  </si>
  <si>
    <t>Pueblo, Colorado</t>
  </si>
  <si>
    <t>Weld, Colorado</t>
  </si>
  <si>
    <t>Fairfield, Connecticut</t>
  </si>
  <si>
    <t>Hartford, Connecticut</t>
  </si>
  <si>
    <t>Litchfield, Connecticut</t>
  </si>
  <si>
    <t>Middlesex, Connecticut</t>
  </si>
  <si>
    <t>New Haven, Connecticut</t>
  </si>
  <si>
    <t>New London, Connecticut</t>
  </si>
  <si>
    <t>Tolland, Connecticut</t>
  </si>
  <si>
    <t>Windham, Connecticut</t>
  </si>
  <si>
    <t>District of Columbia</t>
  </si>
  <si>
    <t>Kent, Delaware</t>
  </si>
  <si>
    <t>New Castle, Delaware</t>
  </si>
  <si>
    <t>Sussex, Delaware</t>
  </si>
  <si>
    <t>Alachua, Florida</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</si>
</sst>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_(* #,##0.0_);_(* \(#,##0.0\);_(* &quot;-&quot;?_);_(@_)"/>
    <numFmt numFmtId="168" formatCode="_(* #,##0_);_(* \(#,##0\);_(* &quot;-&quot;?_);_(@_)"/>
    <numFmt numFmtId="169" formatCode="_(* #,##0.000_);_(* \(#,##0.000\);_(* &quot;-&quot;??_);_(@_)"/>
    <numFmt numFmtId="170" formatCode="0.0"/>
    <numFmt numFmtId="171" formatCode="_(* #,##0.0000_);_(* \(#,##0.0000\);_(* &quot;-&quot;??_);_(@_)"/>
    <numFmt numFmtId="172" formatCode="0.00000"/>
    <numFmt numFmtId="173" formatCode="0.0000"/>
    <numFmt numFmtId="174" formatCode="0.000%"/>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00000000000%"/>
    <numFmt numFmtId="184" formatCode="_(* #,##0.000_);_(* \(#,##0.000\);_(* &quot;-&quot;???_);_(@_)"/>
    <numFmt numFmtId="185" formatCode="_(* #,##0.00_);_(* \(#,##0.00\);_(* &quot;-&quot;???_);_(@_)"/>
    <numFmt numFmtId="186" formatCode="_(* #,##0.0_);_(* \(#,##0.0\);_(* &quot;-&quot;???_);_(@_)"/>
    <numFmt numFmtId="187" formatCode="_(* #,##0_);_(* \(#,##0\);_(* &quot;-&quot;???_);_(@_)"/>
    <numFmt numFmtId="188" formatCode="0.0000000"/>
    <numFmt numFmtId="189" formatCode="0.000000"/>
    <numFmt numFmtId="190" formatCode="0.000000000000000%"/>
  </numFmts>
  <fonts count="29">
    <font>
      <sz val="10"/>
      <name val="Arial"/>
      <family val="0"/>
    </font>
    <font>
      <sz val="8"/>
      <name val="Arial"/>
      <family val="0"/>
    </font>
    <font>
      <sz val="12"/>
      <name val="Arial"/>
      <family val="2"/>
    </font>
    <font>
      <sz val="20.25"/>
      <name val="Arial"/>
      <family val="0"/>
    </font>
    <font>
      <b/>
      <sz val="18.75"/>
      <name val="Arial"/>
      <family val="2"/>
    </font>
    <font>
      <b/>
      <sz val="11.75"/>
      <name val="Arial"/>
      <family val="2"/>
    </font>
    <font>
      <sz val="11.75"/>
      <name val="Arial"/>
      <family val="2"/>
    </font>
    <font>
      <sz val="10"/>
      <color indexed="8"/>
      <name val="Arial"/>
      <family val="0"/>
    </font>
    <font>
      <b/>
      <sz val="10"/>
      <name val="Arial"/>
      <family val="2"/>
    </font>
    <font>
      <u val="single"/>
      <sz val="10"/>
      <color indexed="36"/>
      <name val="Arial"/>
      <family val="0"/>
    </font>
    <font>
      <u val="single"/>
      <sz val="10"/>
      <color indexed="12"/>
      <name val="Arial"/>
      <family val="0"/>
    </font>
    <font>
      <b/>
      <sz val="17"/>
      <name val="Arial"/>
      <family val="2"/>
    </font>
    <font>
      <b/>
      <sz val="14"/>
      <name val="Arial"/>
      <family val="2"/>
    </font>
    <font>
      <b/>
      <i/>
      <sz val="14"/>
      <name val="Book Antiqua"/>
      <family val="1"/>
    </font>
    <font>
      <i/>
      <sz val="14"/>
      <name val="Arial Narrow"/>
      <family val="2"/>
    </font>
    <font>
      <b/>
      <sz val="12"/>
      <name val="Arial"/>
      <family val="2"/>
    </font>
    <font>
      <sz val="19.75"/>
      <name val="Arial"/>
      <family val="0"/>
    </font>
    <font>
      <sz val="14.25"/>
      <name val="Arial"/>
      <family val="0"/>
    </font>
    <font>
      <sz val="11"/>
      <name val="Arial"/>
      <family val="2"/>
    </font>
    <font>
      <sz val="15"/>
      <name val="Arial"/>
      <family val="0"/>
    </font>
    <font>
      <sz val="9"/>
      <name val="Arial"/>
      <family val="2"/>
    </font>
    <font>
      <sz val="14.75"/>
      <name val="Arial"/>
      <family val="0"/>
    </font>
    <font>
      <b/>
      <sz val="11"/>
      <name val="Arial"/>
      <family val="2"/>
    </font>
    <font>
      <sz val="6.25"/>
      <name val="Arial"/>
      <family val="2"/>
    </font>
    <font>
      <sz val="6"/>
      <name val="Arial"/>
      <family val="2"/>
    </font>
    <font>
      <sz val="14.5"/>
      <name val="Arial"/>
      <family val="0"/>
    </font>
    <font>
      <b/>
      <sz val="8"/>
      <name val="Arial"/>
      <family val="2"/>
    </font>
    <font>
      <sz val="7"/>
      <name val="Arial"/>
      <family val="2"/>
    </font>
    <font>
      <b/>
      <sz val="18"/>
      <name val="Arial"/>
      <family val="2"/>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56">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medium"/>
      <bottom style="mediu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medium"/>
      <bottom>
        <color indexed="63"/>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medium"/>
      <bottom>
        <color indexed="63"/>
      </bottom>
    </border>
    <border>
      <left>
        <color indexed="63"/>
      </left>
      <right style="medium"/>
      <top>
        <color indexed="63"/>
      </top>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style="thin"/>
      <right style="medium"/>
      <top>
        <color indexed="63"/>
      </top>
      <bottom>
        <color indexed="63"/>
      </botto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medium"/>
    </border>
    <border>
      <left style="thin"/>
      <right style="medium"/>
      <top>
        <color indexed="63"/>
      </top>
      <bottom style="medium"/>
    </border>
    <border>
      <left style="medium"/>
      <right style="thin"/>
      <top style="thin"/>
      <bottom style="thin"/>
    </border>
    <border>
      <left style="thin"/>
      <right>
        <color indexed="63"/>
      </right>
      <top style="thin"/>
      <bottom style="thin"/>
    </border>
    <border>
      <left style="thin"/>
      <right style="medium"/>
      <top style="thin"/>
      <bottom style="thin"/>
    </border>
    <border>
      <left>
        <color indexed="63"/>
      </left>
      <right style="medium"/>
      <top style="thin"/>
      <bottom style="thin"/>
    </border>
    <border>
      <left style="medium"/>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style="medium"/>
    </border>
    <border>
      <left style="medium"/>
      <right style="medium"/>
      <top style="medium"/>
      <bottom style="thin"/>
    </border>
    <border>
      <left style="medium"/>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423">
    <xf numFmtId="0" fontId="0" fillId="0" borderId="0" xfId="0" applyAlignment="1">
      <alignment/>
    </xf>
    <xf numFmtId="0" fontId="0" fillId="0" borderId="0" xfId="0" applyAlignment="1" quotePrefix="1">
      <alignment horizontal="left"/>
    </xf>
    <xf numFmtId="0" fontId="0" fillId="0" borderId="0" xfId="0" applyAlignment="1">
      <alignment horizontal="left"/>
    </xf>
    <xf numFmtId="9" fontId="0" fillId="0" borderId="0" xfId="21" applyNumberFormat="1" applyAlignment="1">
      <alignment/>
    </xf>
    <xf numFmtId="166" fontId="0" fillId="0" borderId="0" xfId="15" applyNumberFormat="1" applyAlignment="1">
      <alignment/>
    </xf>
    <xf numFmtId="164" fontId="0" fillId="0" borderId="0" xfId="21" applyNumberFormat="1" applyAlignment="1">
      <alignment/>
    </xf>
    <xf numFmtId="164" fontId="0" fillId="0" borderId="0" xfId="21" applyNumberFormat="1" applyFont="1" applyAlignment="1">
      <alignment/>
    </xf>
    <xf numFmtId="0" fontId="8" fillId="0" borderId="0" xfId="0" applyFont="1" applyAlignment="1">
      <alignment/>
    </xf>
    <xf numFmtId="0" fontId="8" fillId="0" borderId="0" xfId="0" applyFont="1" applyAlignment="1" quotePrefix="1">
      <alignment horizontal="left"/>
    </xf>
    <xf numFmtId="0" fontId="0" fillId="0" borderId="0" xfId="0" applyFont="1" applyAlignment="1">
      <alignment/>
    </xf>
    <xf numFmtId="43" fontId="0" fillId="0" borderId="0" xfId="0" applyNumberFormat="1" applyAlignment="1">
      <alignment/>
    </xf>
    <xf numFmtId="169" fontId="0" fillId="0" borderId="0" xfId="0" applyNumberFormat="1" applyAlignment="1">
      <alignment/>
    </xf>
    <xf numFmtId="171" fontId="0" fillId="0" borderId="0" xfId="0" applyNumberFormat="1" applyAlignment="1">
      <alignment/>
    </xf>
    <xf numFmtId="0" fontId="0" fillId="0" borderId="0" xfId="0" applyFill="1" applyAlignment="1">
      <alignment/>
    </xf>
    <xf numFmtId="0" fontId="7" fillId="0" borderId="0" xfId="0" applyFont="1" applyFill="1" applyAlignment="1">
      <alignment/>
    </xf>
    <xf numFmtId="3" fontId="7" fillId="0" borderId="0" xfId="0" applyNumberFormat="1" applyFont="1" applyFill="1" applyAlignment="1">
      <alignment/>
    </xf>
    <xf numFmtId="3" fontId="0" fillId="0" borderId="0" xfId="21" applyNumberFormat="1" applyAlignment="1">
      <alignment/>
    </xf>
    <xf numFmtId="3" fontId="0" fillId="0" borderId="0" xfId="0" applyNumberFormat="1" applyAlignment="1">
      <alignment/>
    </xf>
    <xf numFmtId="164" fontId="0" fillId="0" borderId="0" xfId="21" applyNumberFormat="1" applyFill="1" applyAlignment="1">
      <alignment/>
    </xf>
    <xf numFmtId="10" fontId="0" fillId="0" borderId="0" xfId="21" applyNumberFormat="1" applyAlignment="1">
      <alignment/>
    </xf>
    <xf numFmtId="164" fontId="0" fillId="0" borderId="0" xfId="0" applyNumberFormat="1" applyAlignment="1">
      <alignment/>
    </xf>
    <xf numFmtId="166" fontId="0" fillId="0" borderId="0" xfId="15" applyNumberFormat="1" applyFont="1" applyAlignment="1">
      <alignment/>
    </xf>
    <xf numFmtId="170" fontId="0" fillId="0" borderId="0" xfId="0" applyNumberFormat="1" applyAlignment="1">
      <alignment/>
    </xf>
    <xf numFmtId="169" fontId="0" fillId="0" borderId="0" xfId="0" applyNumberFormat="1" applyAlignment="1">
      <alignment horizontal="left"/>
    </xf>
    <xf numFmtId="0" fontId="0" fillId="0" borderId="0" xfId="0" applyAlignment="1">
      <alignment horizontal="center"/>
    </xf>
    <xf numFmtId="0" fontId="0" fillId="0" borderId="1" xfId="0" applyBorder="1" applyAlignment="1">
      <alignment/>
    </xf>
    <xf numFmtId="0" fontId="0" fillId="0" borderId="0" xfId="0" applyBorder="1" applyAlignment="1">
      <alignment wrapText="1"/>
    </xf>
    <xf numFmtId="0" fontId="0" fillId="0" borderId="0" xfId="0" applyBorder="1" applyAlignment="1">
      <alignment/>
    </xf>
    <xf numFmtId="0" fontId="0" fillId="0" borderId="2" xfId="0" applyBorder="1" applyAlignment="1">
      <alignment/>
    </xf>
    <xf numFmtId="0" fontId="0" fillId="0" borderId="1" xfId="0" applyBorder="1" applyAlignment="1">
      <alignment horizontal="left"/>
    </xf>
    <xf numFmtId="0" fontId="0" fillId="0" borderId="3" xfId="0" applyBorder="1" applyAlignment="1">
      <alignment horizontal="lef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horizontal="center"/>
    </xf>
    <xf numFmtId="0" fontId="0" fillId="0" borderId="9" xfId="0" applyBorder="1" applyAlignment="1">
      <alignment horizontal="left"/>
    </xf>
    <xf numFmtId="0" fontId="0" fillId="0" borderId="10" xfId="0" applyBorder="1" applyAlignment="1">
      <alignment/>
    </xf>
    <xf numFmtId="0" fontId="0" fillId="0" borderId="11" xfId="0" applyBorder="1" applyAlignment="1">
      <alignment/>
    </xf>
    <xf numFmtId="0" fontId="0" fillId="0" borderId="12" xfId="0" applyBorder="1" applyAlignment="1">
      <alignment wrapText="1"/>
    </xf>
    <xf numFmtId="0" fontId="0" fillId="0" borderId="0" xfId="0" applyAlignment="1" quotePrefix="1">
      <alignment horizontal="left" wrapText="1"/>
    </xf>
    <xf numFmtId="166" fontId="0" fillId="0" borderId="0" xfId="15" applyNumberFormat="1" applyBorder="1" applyAlignment="1">
      <alignment/>
    </xf>
    <xf numFmtId="164" fontId="0" fillId="0" borderId="0" xfId="21" applyNumberFormat="1" applyBorder="1" applyAlignment="1">
      <alignment/>
    </xf>
    <xf numFmtId="0" fontId="0" fillId="0" borderId="0" xfId="0" applyAlignment="1">
      <alignment horizontal="left" wrapText="1"/>
    </xf>
    <xf numFmtId="9" fontId="0" fillId="0" borderId="0" xfId="21" applyAlignment="1">
      <alignment/>
    </xf>
    <xf numFmtId="166" fontId="0" fillId="0" borderId="13" xfId="15" applyNumberFormat="1" applyBorder="1" applyAlignment="1">
      <alignment/>
    </xf>
    <xf numFmtId="164" fontId="0" fillId="0" borderId="13" xfId="21" applyNumberFormat="1" applyBorder="1" applyAlignment="1">
      <alignment/>
    </xf>
    <xf numFmtId="166" fontId="0" fillId="0" borderId="0" xfId="0" applyNumberFormat="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166" fontId="0" fillId="0" borderId="2" xfId="15" applyNumberFormat="1" applyBorder="1" applyAlignment="1">
      <alignment/>
    </xf>
    <xf numFmtId="164" fontId="0" fillId="0" borderId="6" xfId="0" applyNumberFormat="1" applyBorder="1" applyAlignment="1">
      <alignment/>
    </xf>
    <xf numFmtId="166" fontId="0" fillId="0" borderId="17" xfId="15" applyNumberFormat="1" applyBorder="1" applyAlignment="1">
      <alignment/>
    </xf>
    <xf numFmtId="0" fontId="0" fillId="0" borderId="18" xfId="0" applyBorder="1" applyAlignment="1">
      <alignment/>
    </xf>
    <xf numFmtId="0" fontId="0" fillId="0" borderId="19" xfId="0" applyBorder="1" applyAlignment="1">
      <alignment/>
    </xf>
    <xf numFmtId="164" fontId="0" fillId="0" borderId="20" xfId="0" applyNumberFormat="1" applyBorder="1" applyAlignment="1">
      <alignment/>
    </xf>
    <xf numFmtId="164" fontId="0" fillId="0" borderId="11" xfId="0" applyNumberFormat="1" applyBorder="1" applyAlignment="1">
      <alignment/>
    </xf>
    <xf numFmtId="0" fontId="0" fillId="0" borderId="17" xfId="0" applyBorder="1" applyAlignment="1">
      <alignment/>
    </xf>
    <xf numFmtId="166" fontId="0" fillId="0" borderId="18" xfId="15" applyNumberFormat="1" applyBorder="1" applyAlignment="1">
      <alignment/>
    </xf>
    <xf numFmtId="43" fontId="0" fillId="0" borderId="4" xfId="0" applyNumberFormat="1" applyBorder="1" applyAlignment="1">
      <alignment/>
    </xf>
    <xf numFmtId="164" fontId="0" fillId="0" borderId="6" xfId="21" applyNumberFormat="1" applyBorder="1" applyAlignment="1">
      <alignment/>
    </xf>
    <xf numFmtId="0" fontId="0" fillId="0" borderId="16" xfId="0" applyBorder="1" applyAlignment="1" quotePrefix="1">
      <alignment horizontal="left" wrapText="1"/>
    </xf>
    <xf numFmtId="164" fontId="0" fillId="0" borderId="0" xfId="0" applyNumberFormat="1" applyBorder="1" applyAlignment="1">
      <alignment/>
    </xf>
    <xf numFmtId="0" fontId="0" fillId="0" borderId="14" xfId="0" applyBorder="1" applyAlignment="1">
      <alignment horizontal="center"/>
    </xf>
    <xf numFmtId="0" fontId="0" fillId="0" borderId="21" xfId="0" applyBorder="1" applyAlignment="1" quotePrefix="1">
      <alignment horizontal="left" wrapText="1"/>
    </xf>
    <xf numFmtId="164" fontId="0" fillId="0" borderId="11" xfId="21" applyNumberFormat="1" applyBorder="1" applyAlignment="1">
      <alignment/>
    </xf>
    <xf numFmtId="166" fontId="0" fillId="0" borderId="10" xfId="15" applyNumberFormat="1" applyBorder="1" applyAlignment="1">
      <alignment/>
    </xf>
    <xf numFmtId="166" fontId="0" fillId="0" borderId="22" xfId="15" applyNumberFormat="1" applyBorder="1" applyAlignment="1">
      <alignment/>
    </xf>
    <xf numFmtId="166" fontId="0" fillId="0" borderId="19" xfId="15" applyNumberFormat="1" applyBorder="1" applyAlignment="1">
      <alignment/>
    </xf>
    <xf numFmtId="0" fontId="0" fillId="0" borderId="20"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9" xfId="0" applyBorder="1" applyAlignment="1">
      <alignment/>
    </xf>
    <xf numFmtId="0" fontId="0" fillId="0" borderId="0" xfId="0" applyFill="1" applyBorder="1" applyAlignment="1">
      <alignment/>
    </xf>
    <xf numFmtId="0" fontId="0" fillId="0" borderId="24" xfId="0" applyBorder="1" applyAlignment="1">
      <alignment horizontal="left"/>
    </xf>
    <xf numFmtId="0" fontId="0" fillId="0" borderId="26" xfId="0" applyBorder="1" applyAlignment="1" quotePrefix="1">
      <alignment horizontal="left"/>
    </xf>
    <xf numFmtId="0" fontId="0" fillId="0" borderId="27" xfId="0" applyBorder="1" applyAlignment="1">
      <alignment/>
    </xf>
    <xf numFmtId="0" fontId="0" fillId="0" borderId="28" xfId="0" applyBorder="1" applyAlignment="1">
      <alignment/>
    </xf>
    <xf numFmtId="0" fontId="0" fillId="0" borderId="26" xfId="0" applyBorder="1" applyAlignment="1">
      <alignment horizontal="left"/>
    </xf>
    <xf numFmtId="0" fontId="0" fillId="0" borderId="29" xfId="0" applyBorder="1" applyAlignment="1">
      <alignment/>
    </xf>
    <xf numFmtId="0" fontId="0" fillId="0" borderId="14" xfId="0" applyBorder="1" applyAlignment="1">
      <alignment horizontal="left"/>
    </xf>
    <xf numFmtId="0" fontId="0" fillId="0" borderId="12" xfId="0" applyBorder="1" applyAlignment="1">
      <alignment/>
    </xf>
    <xf numFmtId="164" fontId="0" fillId="0" borderId="10" xfId="21" applyNumberFormat="1" applyBorder="1" applyAlignment="1">
      <alignment/>
    </xf>
    <xf numFmtId="9" fontId="0" fillId="0" borderId="23" xfId="21" applyBorder="1" applyAlignment="1">
      <alignment/>
    </xf>
    <xf numFmtId="166" fontId="0" fillId="0" borderId="23" xfId="0" applyNumberFormat="1" applyBorder="1" applyAlignment="1">
      <alignment/>
    </xf>
    <xf numFmtId="166" fontId="0" fillId="0" borderId="6" xfId="15" applyNumberFormat="1" applyBorder="1" applyAlignment="1">
      <alignment/>
    </xf>
    <xf numFmtId="166" fontId="0" fillId="0" borderId="11" xfId="15" applyNumberFormat="1" applyBorder="1" applyAlignment="1">
      <alignment/>
    </xf>
    <xf numFmtId="166" fontId="0" fillId="0" borderId="25" xfId="0" applyNumberFormat="1" applyBorder="1" applyAlignment="1">
      <alignment/>
    </xf>
    <xf numFmtId="166" fontId="0" fillId="0" borderId="23" xfId="15" applyNumberFormat="1" applyBorder="1" applyAlignment="1">
      <alignment/>
    </xf>
    <xf numFmtId="164" fontId="0" fillId="0" borderId="18" xfId="21" applyNumberFormat="1" applyBorder="1" applyAlignment="1">
      <alignment/>
    </xf>
    <xf numFmtId="164" fontId="0" fillId="0" borderId="19" xfId="21" applyNumberFormat="1" applyBorder="1" applyAlignment="1">
      <alignment/>
    </xf>
    <xf numFmtId="0" fontId="0" fillId="0" borderId="24" xfId="0" applyBorder="1" applyAlignment="1" quotePrefix="1">
      <alignment horizontal="left"/>
    </xf>
    <xf numFmtId="166" fontId="0" fillId="0" borderId="30" xfId="15" applyNumberFormat="1" applyBorder="1" applyAlignment="1">
      <alignment/>
    </xf>
    <xf numFmtId="166" fontId="0" fillId="0" borderId="31" xfId="15" applyNumberFormat="1" applyBorder="1" applyAlignment="1">
      <alignment/>
    </xf>
    <xf numFmtId="0" fontId="0" fillId="0" borderId="8" xfId="0" applyBorder="1" applyAlignment="1">
      <alignment/>
    </xf>
    <xf numFmtId="0" fontId="0" fillId="0" borderId="32" xfId="0" applyBorder="1" applyAlignment="1">
      <alignment wrapText="1"/>
    </xf>
    <xf numFmtId="0" fontId="0" fillId="0" borderId="33" xfId="0" applyBorder="1" applyAlignment="1">
      <alignment horizontal="left" wrapText="1"/>
    </xf>
    <xf numFmtId="0" fontId="0" fillId="0" borderId="33" xfId="0" applyBorder="1" applyAlignment="1">
      <alignment wrapText="1"/>
    </xf>
    <xf numFmtId="0" fontId="0" fillId="0" borderId="34" xfId="0" applyBorder="1" applyAlignment="1">
      <alignment wrapText="1"/>
    </xf>
    <xf numFmtId="1" fontId="0" fillId="0" borderId="0" xfId="0" applyNumberFormat="1" applyAlignment="1">
      <alignment/>
    </xf>
    <xf numFmtId="0" fontId="0" fillId="0" borderId="3" xfId="0" applyBorder="1" applyAlignment="1">
      <alignment/>
    </xf>
    <xf numFmtId="164" fontId="0" fillId="0" borderId="7" xfId="21" applyNumberFormat="1" applyBorder="1" applyAlignment="1">
      <alignment/>
    </xf>
    <xf numFmtId="166" fontId="0" fillId="0" borderId="4" xfId="15" applyNumberFormat="1" applyBorder="1" applyAlignment="1">
      <alignment/>
    </xf>
    <xf numFmtId="0" fontId="0" fillId="0" borderId="35" xfId="0" applyBorder="1" applyAlignment="1">
      <alignment/>
    </xf>
    <xf numFmtId="0" fontId="0" fillId="0" borderId="13" xfId="0" applyBorder="1" applyAlignment="1">
      <alignment horizontal="center" wrapText="1"/>
    </xf>
    <xf numFmtId="0" fontId="0" fillId="0" borderId="13" xfId="0" applyBorder="1" applyAlignment="1">
      <alignment horizontal="center"/>
    </xf>
    <xf numFmtId="164" fontId="0" fillId="0" borderId="30" xfId="21" applyNumberFormat="1" applyBorder="1" applyAlignment="1">
      <alignment/>
    </xf>
    <xf numFmtId="164" fontId="0" fillId="0" borderId="31" xfId="21" applyNumberFormat="1" applyBorder="1" applyAlignment="1">
      <alignment/>
    </xf>
    <xf numFmtId="164" fontId="0" fillId="0" borderId="36" xfId="21" applyNumberFormat="1" applyBorder="1" applyAlignment="1">
      <alignment/>
    </xf>
    <xf numFmtId="164" fontId="0" fillId="0" borderId="12" xfId="0" applyNumberFormat="1" applyBorder="1" applyAlignment="1">
      <alignment/>
    </xf>
    <xf numFmtId="0" fontId="0" fillId="0" borderId="37" xfId="0" applyBorder="1" applyAlignment="1">
      <alignment horizontal="left"/>
    </xf>
    <xf numFmtId="164" fontId="0" fillId="0" borderId="38" xfId="0" applyNumberFormat="1" applyBorder="1" applyAlignment="1">
      <alignment/>
    </xf>
    <xf numFmtId="164" fontId="0" fillId="0" borderId="39" xfId="21" applyNumberFormat="1" applyBorder="1" applyAlignment="1">
      <alignment/>
    </xf>
    <xf numFmtId="0" fontId="0" fillId="0" borderId="37" xfId="0" applyBorder="1" applyAlignment="1" quotePrefix="1">
      <alignment horizontal="left"/>
    </xf>
    <xf numFmtId="164" fontId="0" fillId="0" borderId="40" xfId="0" applyNumberFormat="1" applyBorder="1" applyAlignment="1">
      <alignment/>
    </xf>
    <xf numFmtId="0" fontId="0" fillId="0" borderId="41" xfId="0" applyBorder="1" applyAlignment="1">
      <alignment horizontal="left"/>
    </xf>
    <xf numFmtId="0" fontId="0" fillId="0" borderId="41" xfId="0" applyBorder="1" applyAlignment="1">
      <alignment/>
    </xf>
    <xf numFmtId="164" fontId="0" fillId="0" borderId="39" xfId="0" applyNumberFormat="1" applyBorder="1" applyAlignment="1">
      <alignment/>
    </xf>
    <xf numFmtId="164" fontId="0" fillId="0" borderId="42" xfId="21" applyNumberFormat="1" applyBorder="1" applyAlignment="1">
      <alignment/>
    </xf>
    <xf numFmtId="164" fontId="0" fillId="0" borderId="43" xfId="21" applyNumberFormat="1" applyBorder="1" applyAlignment="1">
      <alignment/>
    </xf>
    <xf numFmtId="164" fontId="0" fillId="0" borderId="44" xfId="21" applyNumberFormat="1" applyBorder="1" applyAlignment="1">
      <alignment/>
    </xf>
    <xf numFmtId="0" fontId="0" fillId="0" borderId="0" xfId="0" applyBorder="1" applyAlignment="1">
      <alignment horizontal="left"/>
    </xf>
    <xf numFmtId="43" fontId="0" fillId="0" borderId="0" xfId="0" applyNumberFormat="1" applyBorder="1" applyAlignment="1">
      <alignment/>
    </xf>
    <xf numFmtId="9" fontId="0" fillId="0" borderId="0" xfId="21" applyBorder="1" applyAlignment="1">
      <alignment/>
    </xf>
    <xf numFmtId="9" fontId="0" fillId="0" borderId="0" xfId="21" applyNumberFormat="1" applyBorder="1" applyAlignment="1">
      <alignment/>
    </xf>
    <xf numFmtId="0" fontId="0" fillId="0" borderId="45" xfId="0" applyBorder="1" applyAlignment="1">
      <alignment wrapText="1"/>
    </xf>
    <xf numFmtId="0" fontId="0" fillId="0" borderId="0" xfId="0" applyBorder="1" applyAlignment="1" quotePrefix="1">
      <alignment horizontal="left"/>
    </xf>
    <xf numFmtId="10" fontId="0" fillId="0" borderId="20" xfId="0" applyNumberFormat="1" applyBorder="1" applyAlignment="1">
      <alignment/>
    </xf>
    <xf numFmtId="0" fontId="0" fillId="0" borderId="21" xfId="0" applyBorder="1" applyAlignment="1">
      <alignment/>
    </xf>
    <xf numFmtId="166" fontId="0" fillId="0" borderId="15" xfId="15" applyNumberFormat="1" applyBorder="1" applyAlignment="1">
      <alignment/>
    </xf>
    <xf numFmtId="166" fontId="0" fillId="0" borderId="16" xfId="15" applyNumberFormat="1" applyBorder="1" applyAlignment="1">
      <alignment/>
    </xf>
    <xf numFmtId="166" fontId="0" fillId="0" borderId="25" xfId="15" applyNumberFormat="1" applyBorder="1" applyAlignment="1">
      <alignment/>
    </xf>
    <xf numFmtId="164" fontId="0" fillId="0" borderId="4" xfId="21" applyNumberFormat="1" applyBorder="1" applyAlignment="1">
      <alignment/>
    </xf>
    <xf numFmtId="166" fontId="0" fillId="0" borderId="5" xfId="15" applyNumberFormat="1" applyBorder="1" applyAlignment="1">
      <alignment/>
    </xf>
    <xf numFmtId="9" fontId="0" fillId="0" borderId="0" xfId="21" applyNumberFormat="1" applyFont="1" applyBorder="1" applyAlignment="1">
      <alignment/>
    </xf>
    <xf numFmtId="9" fontId="0" fillId="0" borderId="0" xfId="0" applyNumberFormat="1" applyAlignment="1">
      <alignment/>
    </xf>
    <xf numFmtId="1" fontId="0" fillId="0" borderId="0" xfId="0" applyNumberFormat="1" applyAlignment="1">
      <alignment horizontal="right"/>
    </xf>
    <xf numFmtId="1" fontId="0" fillId="0" borderId="14" xfId="0" applyNumberFormat="1" applyBorder="1" applyAlignment="1">
      <alignment/>
    </xf>
    <xf numFmtId="164" fontId="0" fillId="0" borderId="15" xfId="21" applyNumberFormat="1" applyBorder="1" applyAlignment="1">
      <alignment/>
    </xf>
    <xf numFmtId="164" fontId="0" fillId="0" borderId="12" xfId="21" applyNumberFormat="1" applyBorder="1" applyAlignment="1">
      <alignment/>
    </xf>
    <xf numFmtId="9" fontId="0" fillId="0" borderId="15" xfId="21" applyBorder="1" applyAlignment="1">
      <alignment/>
    </xf>
    <xf numFmtId="1" fontId="0" fillId="0" borderId="1" xfId="0" applyNumberFormat="1" applyBorder="1" applyAlignment="1">
      <alignment/>
    </xf>
    <xf numFmtId="164" fontId="0" fillId="0" borderId="14" xfId="21" applyNumberFormat="1" applyBorder="1" applyAlignment="1">
      <alignment/>
    </xf>
    <xf numFmtId="164" fontId="0" fillId="0" borderId="1" xfId="21" applyNumberFormat="1" applyBorder="1" applyAlignment="1">
      <alignment/>
    </xf>
    <xf numFmtId="1" fontId="0" fillId="0" borderId="0" xfId="0" applyNumberFormat="1" applyBorder="1" applyAlignment="1">
      <alignment/>
    </xf>
    <xf numFmtId="166" fontId="0" fillId="0" borderId="0" xfId="0" applyNumberFormat="1" applyBorder="1" applyAlignment="1">
      <alignment/>
    </xf>
    <xf numFmtId="164" fontId="0" fillId="0" borderId="0" xfId="21" applyNumberFormat="1" applyFont="1" applyBorder="1" applyAlignment="1">
      <alignment/>
    </xf>
    <xf numFmtId="164" fontId="0" fillId="0" borderId="16" xfId="21" applyNumberFormat="1" applyBorder="1" applyAlignment="1">
      <alignment/>
    </xf>
    <xf numFmtId="164" fontId="0" fillId="0" borderId="2" xfId="21" applyNumberFormat="1" applyBorder="1" applyAlignment="1">
      <alignment/>
    </xf>
    <xf numFmtId="1" fontId="0" fillId="0" borderId="8" xfId="0" applyNumberFormat="1" applyBorder="1" applyAlignment="1">
      <alignment/>
    </xf>
    <xf numFmtId="166" fontId="0" fillId="0" borderId="33" xfId="15" applyNumberFormat="1" applyBorder="1" applyAlignment="1">
      <alignment/>
    </xf>
    <xf numFmtId="164" fontId="0" fillId="0" borderId="33" xfId="21" applyNumberFormat="1" applyBorder="1" applyAlignment="1">
      <alignment/>
    </xf>
    <xf numFmtId="0" fontId="0" fillId="0" borderId="33" xfId="0" applyBorder="1" applyAlignment="1">
      <alignment/>
    </xf>
    <xf numFmtId="164" fontId="0" fillId="0" borderId="34" xfId="21" applyNumberFormat="1" applyBorder="1" applyAlignment="1">
      <alignment/>
    </xf>
    <xf numFmtId="164" fontId="0" fillId="0" borderId="8" xfId="21" applyNumberFormat="1" applyBorder="1" applyAlignment="1">
      <alignment/>
    </xf>
    <xf numFmtId="0" fontId="0" fillId="0" borderId="34" xfId="0" applyBorder="1" applyAlignment="1">
      <alignment/>
    </xf>
    <xf numFmtId="1" fontId="0" fillId="0" borderId="14" xfId="0" applyNumberFormat="1" applyBorder="1" applyAlignment="1">
      <alignment horizontal="right"/>
    </xf>
    <xf numFmtId="1" fontId="0" fillId="0" borderId="3" xfId="0" applyNumberFormat="1" applyBorder="1" applyAlignment="1">
      <alignment wrapText="1"/>
    </xf>
    <xf numFmtId="1" fontId="0" fillId="0" borderId="4" xfId="0" applyNumberFormat="1" applyBorder="1" applyAlignment="1">
      <alignment wrapText="1"/>
    </xf>
    <xf numFmtId="0" fontId="0" fillId="0" borderId="4" xfId="0" applyBorder="1" applyAlignment="1">
      <alignment wrapText="1"/>
    </xf>
    <xf numFmtId="1" fontId="0" fillId="0" borderId="15" xfId="0" applyNumberFormat="1" applyBorder="1" applyAlignment="1">
      <alignment horizontal="right"/>
    </xf>
    <xf numFmtId="1" fontId="0" fillId="0" borderId="16" xfId="0" applyNumberFormat="1" applyBorder="1" applyAlignment="1">
      <alignment horizontal="right"/>
    </xf>
    <xf numFmtId="1" fontId="0" fillId="0" borderId="3" xfId="0" applyNumberFormat="1" applyBorder="1" applyAlignment="1">
      <alignment horizontal="right" wrapText="1"/>
    </xf>
    <xf numFmtId="1" fontId="0" fillId="0" borderId="4" xfId="21" applyNumberFormat="1" applyBorder="1" applyAlignment="1">
      <alignment wrapText="1"/>
    </xf>
    <xf numFmtId="1" fontId="0" fillId="0" borderId="4" xfId="21" applyNumberFormat="1" applyFont="1" applyBorder="1" applyAlignment="1">
      <alignment wrapText="1"/>
    </xf>
    <xf numFmtId="1" fontId="0" fillId="0" borderId="5" xfId="0" applyNumberFormat="1" applyBorder="1" applyAlignment="1">
      <alignment wrapText="1"/>
    </xf>
    <xf numFmtId="0" fontId="0" fillId="0" borderId="0" xfId="0" applyAlignment="1">
      <alignment wrapText="1"/>
    </xf>
    <xf numFmtId="164" fontId="0" fillId="0" borderId="0" xfId="21" applyNumberFormat="1" applyFont="1" applyAlignment="1" quotePrefix="1">
      <alignment horizontal="left"/>
    </xf>
    <xf numFmtId="164" fontId="0" fillId="0" borderId="0" xfId="21" applyNumberFormat="1" applyAlignment="1">
      <alignment/>
    </xf>
    <xf numFmtId="170" fontId="0" fillId="0" borderId="0" xfId="21" applyNumberFormat="1" applyAlignment="1">
      <alignment/>
    </xf>
    <xf numFmtId="1" fontId="0" fillId="0" borderId="0" xfId="21" applyNumberFormat="1" applyAlignment="1">
      <alignment/>
    </xf>
    <xf numFmtId="164" fontId="0" fillId="0" borderId="1" xfId="21" applyNumberFormat="1" applyBorder="1" applyAlignment="1">
      <alignment/>
    </xf>
    <xf numFmtId="164" fontId="0" fillId="0" borderId="3" xfId="21" applyNumberFormat="1" applyBorder="1" applyAlignment="1">
      <alignment/>
    </xf>
    <xf numFmtId="164" fontId="0" fillId="0" borderId="5" xfId="21" applyNumberFormat="1" applyBorder="1" applyAlignment="1">
      <alignment/>
    </xf>
    <xf numFmtId="164" fontId="0" fillId="0" borderId="2" xfId="21" applyNumberFormat="1" applyBorder="1" applyAlignment="1">
      <alignment/>
    </xf>
    <xf numFmtId="164" fontId="0" fillId="0" borderId="5" xfId="21" applyNumberFormat="1" applyBorder="1" applyAlignment="1">
      <alignment/>
    </xf>
    <xf numFmtId="0" fontId="0" fillId="0" borderId="0" xfId="0" applyBorder="1" applyAlignment="1" quotePrefix="1">
      <alignment horizontal="left" wrapText="1"/>
    </xf>
    <xf numFmtId="0" fontId="0" fillId="0" borderId="34" xfId="0" applyBorder="1" applyAlignment="1">
      <alignment horizontal="left" wrapText="1"/>
    </xf>
    <xf numFmtId="0" fontId="0" fillId="0" borderId="41" xfId="0" applyBorder="1" applyAlignment="1" quotePrefix="1">
      <alignment horizontal="left"/>
    </xf>
    <xf numFmtId="0" fontId="8" fillId="0" borderId="0" xfId="0" applyFont="1" applyAlignment="1">
      <alignment wrapText="1"/>
    </xf>
    <xf numFmtId="0" fontId="1" fillId="0" borderId="0" xfId="0" applyFont="1" applyAlignment="1">
      <alignment/>
    </xf>
    <xf numFmtId="0" fontId="1" fillId="0" borderId="0" xfId="0" applyFont="1" applyAlignment="1" quotePrefix="1">
      <alignment horizontal="left"/>
    </xf>
    <xf numFmtId="0" fontId="1" fillId="0" borderId="14" xfId="0" applyFont="1" applyBorder="1" applyAlignment="1">
      <alignment horizont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0" fillId="0" borderId="0" xfId="0" applyAlignment="1" quotePrefix="1">
      <alignment horizontal="fill"/>
    </xf>
    <xf numFmtId="0" fontId="2" fillId="0" borderId="0" xfId="0" applyFont="1" applyFill="1" applyAlignment="1">
      <alignment/>
    </xf>
    <xf numFmtId="164" fontId="2" fillId="0" borderId="15" xfId="0" applyNumberFormat="1" applyFont="1" applyFill="1" applyBorder="1" applyAlignment="1">
      <alignment/>
    </xf>
    <xf numFmtId="164" fontId="2" fillId="0" borderId="46" xfId="0" applyNumberFormat="1" applyFont="1" applyFill="1" applyBorder="1" applyAlignment="1">
      <alignment/>
    </xf>
    <xf numFmtId="164" fontId="2" fillId="0" borderId="16" xfId="0" applyNumberFormat="1" applyFont="1" applyFill="1" applyBorder="1" applyAlignment="1">
      <alignment/>
    </xf>
    <xf numFmtId="164" fontId="2" fillId="0" borderId="46" xfId="0" applyNumberFormat="1" applyFont="1" applyBorder="1" applyAlignment="1">
      <alignment/>
    </xf>
    <xf numFmtId="164" fontId="2" fillId="0" borderId="0" xfId="0" applyNumberFormat="1" applyFont="1" applyFill="1" applyBorder="1" applyAlignment="1">
      <alignment/>
    </xf>
    <xf numFmtId="164" fontId="2" fillId="0" borderId="47" xfId="0" applyNumberFormat="1" applyFont="1" applyFill="1" applyBorder="1" applyAlignment="1">
      <alignment/>
    </xf>
    <xf numFmtId="164" fontId="2" fillId="0" borderId="2" xfId="0" applyNumberFormat="1" applyFont="1" applyFill="1" applyBorder="1" applyAlignment="1">
      <alignment/>
    </xf>
    <xf numFmtId="164" fontId="2" fillId="0" borderId="47" xfId="0" applyNumberFormat="1" applyFont="1" applyBorder="1" applyAlignment="1">
      <alignment/>
    </xf>
    <xf numFmtId="164" fontId="2" fillId="0" borderId="0" xfId="21" applyNumberFormat="1" applyFont="1" applyFill="1" applyAlignment="1">
      <alignment/>
    </xf>
    <xf numFmtId="164" fontId="2" fillId="0" borderId="47" xfId="21" applyNumberFormat="1" applyFont="1" applyFill="1" applyBorder="1" applyAlignment="1">
      <alignment/>
    </xf>
    <xf numFmtId="164" fontId="2" fillId="0" borderId="2" xfId="21" applyNumberFormat="1" applyFont="1" applyFill="1" applyBorder="1" applyAlignment="1">
      <alignment/>
    </xf>
    <xf numFmtId="164" fontId="2" fillId="0" borderId="48" xfId="0" applyNumberFormat="1" applyFont="1" applyBorder="1" applyAlignment="1">
      <alignment/>
    </xf>
    <xf numFmtId="164" fontId="2" fillId="0" borderId="14" xfId="0" applyNumberFormat="1" applyFont="1" applyFill="1" applyBorder="1" applyAlignment="1">
      <alignment/>
    </xf>
    <xf numFmtId="164" fontId="2" fillId="0" borderId="1" xfId="0" applyNumberFormat="1" applyFont="1" applyFill="1" applyBorder="1" applyAlignment="1">
      <alignment/>
    </xf>
    <xf numFmtId="164" fontId="2" fillId="0" borderId="3" xfId="0" applyNumberFormat="1" applyFont="1" applyFill="1" applyBorder="1" applyAlignment="1">
      <alignment/>
    </xf>
    <xf numFmtId="164" fontId="2" fillId="0" borderId="48" xfId="0" applyNumberFormat="1" applyFont="1" applyFill="1" applyBorder="1" applyAlignment="1">
      <alignment/>
    </xf>
    <xf numFmtId="164" fontId="2" fillId="0" borderId="5" xfId="0" applyNumberFormat="1" applyFont="1" applyFill="1" applyBorder="1" applyAlignment="1">
      <alignment/>
    </xf>
    <xf numFmtId="0" fontId="2" fillId="2" borderId="8" xfId="0" applyFont="1" applyFill="1" applyBorder="1" applyAlignment="1">
      <alignment horizontal="left" wrapText="1"/>
    </xf>
    <xf numFmtId="0" fontId="2" fillId="2" borderId="13" xfId="0" applyFont="1" applyFill="1" applyBorder="1" applyAlignment="1" quotePrefix="1">
      <alignment horizontal="left" wrapText="1"/>
    </xf>
    <xf numFmtId="0" fontId="2" fillId="2" borderId="34" xfId="0" applyFont="1" applyFill="1" applyBorder="1" applyAlignment="1" quotePrefix="1">
      <alignment horizontal="left" wrapText="1"/>
    </xf>
    <xf numFmtId="49" fontId="2" fillId="2" borderId="13" xfId="0" applyNumberFormat="1" applyFont="1" applyFill="1" applyBorder="1" applyAlignment="1" quotePrefix="1">
      <alignment horizontal="left" wrapText="1"/>
    </xf>
    <xf numFmtId="0" fontId="2" fillId="2" borderId="46" xfId="0" applyFont="1" applyFill="1" applyBorder="1" applyAlignment="1">
      <alignment/>
    </xf>
    <xf numFmtId="0" fontId="2" fillId="2" borderId="47" xfId="0" applyFont="1" applyFill="1" applyBorder="1" applyAlignment="1">
      <alignment/>
    </xf>
    <xf numFmtId="0" fontId="2" fillId="2" borderId="48" xfId="0" applyFont="1" applyFill="1" applyBorder="1" applyAlignment="1">
      <alignment/>
    </xf>
    <xf numFmtId="0" fontId="2" fillId="2" borderId="14" xfId="0" applyFont="1" applyFill="1" applyBorder="1" applyAlignment="1">
      <alignment/>
    </xf>
    <xf numFmtId="0" fontId="2" fillId="2" borderId="1" xfId="0" applyFont="1" applyFill="1" applyBorder="1" applyAlignment="1">
      <alignment/>
    </xf>
    <xf numFmtId="0" fontId="2" fillId="2" borderId="1" xfId="0" applyFont="1" applyFill="1" applyBorder="1" applyAlignment="1">
      <alignment horizontal="left"/>
    </xf>
    <xf numFmtId="0" fontId="2" fillId="2" borderId="3" xfId="0" applyFont="1" applyFill="1" applyBorder="1" applyAlignment="1">
      <alignment horizontal="left"/>
    </xf>
    <xf numFmtId="0" fontId="0" fillId="0" borderId="0" xfId="0" applyBorder="1" applyAlignment="1">
      <alignment horizontal="left" wrapText="1"/>
    </xf>
    <xf numFmtId="0" fontId="0" fillId="0" borderId="1" xfId="0" applyBorder="1" applyAlignment="1" quotePrefix="1">
      <alignment horizontal="left"/>
    </xf>
    <xf numFmtId="0" fontId="0" fillId="0" borderId="0" xfId="0" applyBorder="1" applyAlignment="1">
      <alignment horizontal="center"/>
    </xf>
    <xf numFmtId="2" fontId="0" fillId="0" borderId="0" xfId="0" applyNumberFormat="1" applyAlignment="1">
      <alignment/>
    </xf>
    <xf numFmtId="1" fontId="0" fillId="0" borderId="0" xfId="21" applyNumberFormat="1" applyBorder="1" applyAlignment="1">
      <alignment/>
    </xf>
    <xf numFmtId="0" fontId="0" fillId="0" borderId="33" xfId="0" applyBorder="1" applyAlignment="1" quotePrefix="1">
      <alignment horizontal="left" wrapText="1"/>
    </xf>
    <xf numFmtId="182" fontId="0" fillId="0" borderId="0" xfId="21" applyNumberFormat="1" applyBorder="1" applyAlignment="1">
      <alignment/>
    </xf>
    <xf numFmtId="164" fontId="0" fillId="0" borderId="0" xfId="21" applyNumberFormat="1" applyFont="1" applyFill="1" applyBorder="1" applyAlignment="1">
      <alignment/>
    </xf>
    <xf numFmtId="164" fontId="0" fillId="0" borderId="47" xfId="21" applyNumberFormat="1" applyFill="1" applyBorder="1" applyAlignment="1">
      <alignment/>
    </xf>
    <xf numFmtId="164" fontId="0" fillId="0" borderId="0" xfId="21" applyNumberFormat="1" applyFill="1" applyBorder="1" applyAlignment="1">
      <alignment/>
    </xf>
    <xf numFmtId="164" fontId="0" fillId="0" borderId="2" xfId="21" applyNumberFormat="1" applyFill="1" applyBorder="1" applyAlignment="1">
      <alignment/>
    </xf>
    <xf numFmtId="1" fontId="0" fillId="0" borderId="14" xfId="0" applyNumberFormat="1" applyFill="1" applyBorder="1" applyAlignment="1">
      <alignment horizontal="right"/>
    </xf>
    <xf numFmtId="164" fontId="0" fillId="0" borderId="48" xfId="21" applyNumberFormat="1" applyFill="1" applyBorder="1" applyAlignment="1">
      <alignment/>
    </xf>
    <xf numFmtId="164" fontId="0" fillId="0" borderId="4" xfId="21" applyNumberFormat="1" applyFill="1" applyBorder="1" applyAlignment="1">
      <alignment/>
    </xf>
    <xf numFmtId="164" fontId="0" fillId="0" borderId="5" xfId="21" applyNumberFormat="1" applyFill="1" applyBorder="1" applyAlignment="1">
      <alignment/>
    </xf>
    <xf numFmtId="164" fontId="0" fillId="0" borderId="13" xfId="21" applyNumberFormat="1" applyFill="1" applyBorder="1" applyAlignment="1">
      <alignment/>
    </xf>
    <xf numFmtId="164" fontId="0" fillId="0" borderId="33" xfId="21" applyNumberFormat="1" applyFill="1" applyBorder="1" applyAlignment="1">
      <alignment/>
    </xf>
    <xf numFmtId="1" fontId="0" fillId="0" borderId="0" xfId="0" applyNumberFormat="1" applyFill="1" applyAlignment="1">
      <alignment/>
    </xf>
    <xf numFmtId="0" fontId="0" fillId="0" borderId="0" xfId="0" applyFill="1" applyAlignment="1" quotePrefix="1">
      <alignment horizontal="left"/>
    </xf>
    <xf numFmtId="1" fontId="1" fillId="0" borderId="32" xfId="0" applyNumberFormat="1" applyFont="1" applyFill="1" applyBorder="1" applyAlignment="1">
      <alignment wrapText="1"/>
    </xf>
    <xf numFmtId="0" fontId="1" fillId="0" borderId="1" xfId="0" applyFont="1" applyBorder="1" applyAlignment="1">
      <alignment/>
    </xf>
    <xf numFmtId="0" fontId="1" fillId="0" borderId="1" xfId="0" applyFont="1" applyBorder="1" applyAlignment="1">
      <alignment horizontal="left"/>
    </xf>
    <xf numFmtId="0" fontId="1" fillId="0" borderId="14" xfId="0" applyFont="1" applyBorder="1" applyAlignment="1" quotePrefix="1">
      <alignment horizontal="left"/>
    </xf>
    <xf numFmtId="0" fontId="1" fillId="0" borderId="8" xfId="0" applyFont="1" applyBorder="1" applyAlignment="1">
      <alignment/>
    </xf>
    <xf numFmtId="164" fontId="0" fillId="0" borderId="14" xfId="21" applyNumberFormat="1" applyFill="1" applyBorder="1" applyAlignment="1">
      <alignment/>
    </xf>
    <xf numFmtId="164" fontId="0" fillId="0" borderId="1" xfId="21" applyNumberFormat="1" applyFill="1" applyBorder="1" applyAlignment="1">
      <alignment/>
    </xf>
    <xf numFmtId="164" fontId="0" fillId="0" borderId="3" xfId="21" applyNumberFormat="1" applyFill="1" applyBorder="1" applyAlignment="1">
      <alignment/>
    </xf>
    <xf numFmtId="164" fontId="0" fillId="0" borderId="32" xfId="21" applyNumberFormat="1" applyBorder="1" applyAlignment="1">
      <alignment/>
    </xf>
    <xf numFmtId="164" fontId="0" fillId="0" borderId="8" xfId="21" applyNumberFormat="1" applyFill="1" applyBorder="1" applyAlignment="1">
      <alignment/>
    </xf>
    <xf numFmtId="1" fontId="1" fillId="0" borderId="8" xfId="0" applyNumberFormat="1" applyFont="1" applyFill="1" applyBorder="1" applyAlignment="1">
      <alignment horizontal="center" wrapText="1"/>
    </xf>
    <xf numFmtId="0" fontId="1" fillId="0" borderId="12" xfId="0" applyFont="1" applyBorder="1" applyAlignment="1">
      <alignment horizontal="center" wrapText="1"/>
    </xf>
    <xf numFmtId="164" fontId="0" fillId="0" borderId="0" xfId="21" applyNumberFormat="1" applyBorder="1" applyAlignment="1">
      <alignment/>
    </xf>
    <xf numFmtId="164" fontId="0" fillId="0" borderId="4" xfId="21" applyNumberFormat="1" applyBorder="1" applyAlignment="1">
      <alignment/>
    </xf>
    <xf numFmtId="0" fontId="1" fillId="0" borderId="0" xfId="0" applyFont="1" applyBorder="1" applyAlignment="1">
      <alignment horizontal="center" wrapText="1"/>
    </xf>
    <xf numFmtId="0" fontId="1" fillId="0" borderId="1" xfId="0" applyFont="1" applyBorder="1" applyAlignment="1">
      <alignment horizontal="center" wrapText="1"/>
    </xf>
    <xf numFmtId="0" fontId="1" fillId="0" borderId="2" xfId="0" applyFont="1" applyBorder="1" applyAlignment="1">
      <alignment horizontal="center" wrapText="1"/>
    </xf>
    <xf numFmtId="164" fontId="0" fillId="0" borderId="1" xfId="21" applyNumberFormat="1" applyFont="1" applyBorder="1" applyAlignment="1">
      <alignment horizontal="right"/>
    </xf>
    <xf numFmtId="0" fontId="1" fillId="0" borderId="8" xfId="0" applyFont="1" applyFill="1" applyBorder="1" applyAlignment="1">
      <alignment horizontal="center" wrapText="1"/>
    </xf>
    <xf numFmtId="0" fontId="1" fillId="0" borderId="32" xfId="0" applyFont="1" applyFill="1" applyBorder="1" applyAlignment="1">
      <alignment horizontal="center" wrapText="1"/>
    </xf>
    <xf numFmtId="0" fontId="1" fillId="0" borderId="49" xfId="0" applyFont="1" applyFill="1" applyBorder="1" applyAlignment="1">
      <alignment horizontal="center" wrapText="1"/>
    </xf>
    <xf numFmtId="0" fontId="1" fillId="0" borderId="33" xfId="0" applyFont="1" applyFill="1" applyBorder="1" applyAlignment="1">
      <alignment horizontal="center" wrapText="1"/>
    </xf>
    <xf numFmtId="0" fontId="1" fillId="0" borderId="34" xfId="0" applyFont="1" applyFill="1" applyBorder="1" applyAlignment="1">
      <alignment horizontal="center" wrapText="1"/>
    </xf>
    <xf numFmtId="1" fontId="0" fillId="0" borderId="0" xfId="0" applyNumberFormat="1" applyFill="1" applyBorder="1" applyAlignment="1">
      <alignment/>
    </xf>
    <xf numFmtId="0" fontId="0" fillId="0" borderId="8" xfId="0" applyFill="1" applyBorder="1" applyAlignment="1">
      <alignment/>
    </xf>
    <xf numFmtId="164" fontId="0" fillId="0" borderId="49" xfId="21" applyNumberFormat="1" applyBorder="1" applyAlignment="1">
      <alignment/>
    </xf>
    <xf numFmtId="0" fontId="0" fillId="0" borderId="46" xfId="0" applyFill="1" applyBorder="1" applyAlignment="1">
      <alignment/>
    </xf>
    <xf numFmtId="0" fontId="0" fillId="0" borderId="47" xfId="0" applyFill="1" applyBorder="1" applyAlignment="1">
      <alignment/>
    </xf>
    <xf numFmtId="0" fontId="0" fillId="0" borderId="47" xfId="0" applyFont="1" applyFill="1" applyBorder="1" applyAlignment="1" quotePrefix="1">
      <alignment horizontal="left"/>
    </xf>
    <xf numFmtId="0" fontId="0" fillId="0" borderId="48" xfId="0" applyFill="1" applyBorder="1" applyAlignment="1">
      <alignment/>
    </xf>
    <xf numFmtId="0" fontId="1" fillId="0" borderId="32" xfId="0" applyFont="1" applyFill="1" applyBorder="1" applyAlignment="1" quotePrefix="1">
      <alignment horizontal="left" wrapText="1"/>
    </xf>
    <xf numFmtId="0" fontId="1" fillId="0" borderId="49" xfId="0" applyFont="1" applyFill="1" applyBorder="1" applyAlignment="1">
      <alignment horizontal="left" wrapText="1"/>
    </xf>
    <xf numFmtId="164" fontId="0" fillId="0" borderId="34" xfId="21" applyNumberFormat="1" applyFill="1" applyBorder="1" applyAlignment="1">
      <alignment/>
    </xf>
    <xf numFmtId="1" fontId="1" fillId="0" borderId="13" xfId="0" applyNumberFormat="1" applyFont="1" applyFill="1" applyBorder="1" applyAlignment="1">
      <alignment/>
    </xf>
    <xf numFmtId="1" fontId="1" fillId="0" borderId="0" xfId="0" applyNumberFormat="1" applyFont="1" applyFill="1" applyBorder="1" applyAlignment="1" quotePrefix="1">
      <alignment horizontal="left"/>
    </xf>
    <xf numFmtId="0" fontId="1" fillId="0" borderId="0" xfId="0" applyFont="1" applyBorder="1" applyAlignment="1">
      <alignment horizontal="center"/>
    </xf>
    <xf numFmtId="164" fontId="0" fillId="2" borderId="14" xfId="21" applyNumberFormat="1" applyFill="1" applyBorder="1" applyAlignment="1">
      <alignment/>
    </xf>
    <xf numFmtId="164" fontId="0" fillId="2" borderId="1" xfId="21" applyNumberFormat="1" applyFill="1" applyBorder="1" applyAlignment="1">
      <alignment/>
    </xf>
    <xf numFmtId="164" fontId="0" fillId="2" borderId="8" xfId="21" applyNumberFormat="1" applyFill="1" applyBorder="1" applyAlignment="1">
      <alignment/>
    </xf>
    <xf numFmtId="164" fontId="0" fillId="2" borderId="3" xfId="21" applyNumberFormat="1" applyFill="1" applyBorder="1" applyAlignment="1">
      <alignment/>
    </xf>
    <xf numFmtId="9" fontId="1" fillId="0" borderId="1" xfId="21" applyFont="1" applyBorder="1" applyAlignment="1">
      <alignment wrapText="1"/>
    </xf>
    <xf numFmtId="0" fontId="1" fillId="0" borderId="7" xfId="0" applyFont="1" applyBorder="1" applyAlignment="1">
      <alignment horizontal="left" wrapText="1"/>
    </xf>
    <xf numFmtId="0" fontId="1" fillId="0" borderId="1" xfId="0" applyFont="1" applyBorder="1" applyAlignment="1">
      <alignment wrapText="1"/>
    </xf>
    <xf numFmtId="0" fontId="1" fillId="0" borderId="7" xfId="0" applyFont="1" applyBorder="1" applyAlignment="1" quotePrefix="1">
      <alignment horizontal="left" wrapText="1"/>
    </xf>
    <xf numFmtId="9" fontId="1" fillId="0" borderId="4" xfId="21" applyFont="1" applyBorder="1" applyAlignment="1">
      <alignment wrapText="1"/>
    </xf>
    <xf numFmtId="9" fontId="0" fillId="0" borderId="4" xfId="21" applyBorder="1" applyAlignment="1">
      <alignment/>
    </xf>
    <xf numFmtId="0" fontId="1" fillId="0" borderId="0" xfId="0" applyFont="1" applyBorder="1" applyAlignment="1" quotePrefix="1">
      <alignment horizontal="left"/>
    </xf>
    <xf numFmtId="0" fontId="1" fillId="0" borderId="34" xfId="0" applyFont="1" applyBorder="1" applyAlignment="1">
      <alignment wrapText="1"/>
    </xf>
    <xf numFmtId="9" fontId="1" fillId="0" borderId="8" xfId="21" applyFont="1" applyBorder="1" applyAlignment="1">
      <alignment horizontal="left" wrapText="1"/>
    </xf>
    <xf numFmtId="164" fontId="0" fillId="0" borderId="32" xfId="21" applyNumberFormat="1" applyFill="1" applyBorder="1" applyAlignment="1">
      <alignment/>
    </xf>
    <xf numFmtId="164" fontId="0" fillId="0" borderId="6" xfId="21" applyNumberFormat="1" applyFill="1" applyBorder="1" applyAlignment="1">
      <alignment/>
    </xf>
    <xf numFmtId="164" fontId="0" fillId="0" borderId="7" xfId="21" applyNumberFormat="1" applyFill="1" applyBorder="1" applyAlignment="1">
      <alignment/>
    </xf>
    <xf numFmtId="0" fontId="0" fillId="0" borderId="13" xfId="0" applyFill="1" applyBorder="1" applyAlignment="1">
      <alignment/>
    </xf>
    <xf numFmtId="164" fontId="0" fillId="0" borderId="49" xfId="21" applyNumberFormat="1" applyFill="1" applyBorder="1" applyAlignment="1">
      <alignment/>
    </xf>
    <xf numFmtId="164" fontId="0" fillId="0" borderId="45" xfId="21" applyNumberFormat="1" applyFill="1" applyBorder="1" applyAlignment="1">
      <alignment/>
    </xf>
    <xf numFmtId="164" fontId="0" fillId="0" borderId="30" xfId="21" applyNumberFormat="1" applyFill="1" applyBorder="1" applyAlignment="1">
      <alignment/>
    </xf>
    <xf numFmtId="164" fontId="0" fillId="0" borderId="36" xfId="21" applyNumberFormat="1" applyFill="1" applyBorder="1" applyAlignment="1">
      <alignment/>
    </xf>
    <xf numFmtId="164" fontId="0" fillId="0" borderId="2" xfId="21" applyNumberFormat="1" applyFont="1" applyBorder="1" applyAlignment="1">
      <alignment/>
    </xf>
    <xf numFmtId="164" fontId="0" fillId="0" borderId="4" xfId="0" applyNumberFormat="1" applyBorder="1" applyAlignment="1">
      <alignment/>
    </xf>
    <xf numFmtId="0" fontId="0" fillId="0" borderId="0" xfId="0" applyAlignment="1">
      <alignment/>
    </xf>
    <xf numFmtId="164" fontId="0" fillId="0" borderId="2" xfId="0" applyNumberFormat="1" applyBorder="1" applyAlignment="1">
      <alignment/>
    </xf>
    <xf numFmtId="2" fontId="0" fillId="0" borderId="0" xfId="21" applyNumberFormat="1" applyBorder="1" applyAlignment="1">
      <alignment/>
    </xf>
    <xf numFmtId="2" fontId="0" fillId="0" borderId="0" xfId="15" applyNumberFormat="1" applyBorder="1" applyAlignment="1">
      <alignment/>
    </xf>
    <xf numFmtId="2" fontId="0" fillId="0" borderId="3" xfId="0" applyNumberFormat="1" applyBorder="1" applyAlignment="1">
      <alignment horizontal="left" wrapText="1"/>
    </xf>
    <xf numFmtId="0" fontId="0" fillId="0" borderId="50" xfId="0" applyBorder="1" applyAlignment="1">
      <alignment/>
    </xf>
    <xf numFmtId="164" fontId="0" fillId="0" borderId="51" xfId="0" applyNumberFormat="1" applyBorder="1" applyAlignment="1">
      <alignment/>
    </xf>
    <xf numFmtId="164" fontId="0" fillId="0" borderId="52" xfId="0" applyNumberFormat="1" applyBorder="1" applyAlignment="1">
      <alignment/>
    </xf>
    <xf numFmtId="0" fontId="0" fillId="0" borderId="50" xfId="0" applyBorder="1" applyAlignment="1" quotePrefix="1">
      <alignment horizontal="left"/>
    </xf>
    <xf numFmtId="190" fontId="0" fillId="0" borderId="0" xfId="0" applyNumberFormat="1" applyAlignment="1">
      <alignment/>
    </xf>
    <xf numFmtId="164" fontId="0" fillId="0" borderId="10" xfId="0" applyNumberFormat="1" applyBorder="1" applyAlignment="1">
      <alignment/>
    </xf>
    <xf numFmtId="164" fontId="0" fillId="0" borderId="22" xfId="0" applyNumberFormat="1" applyBorder="1" applyAlignment="1">
      <alignment/>
    </xf>
    <xf numFmtId="0" fontId="0" fillId="0" borderId="53" xfId="0" applyBorder="1" applyAlignment="1" quotePrefix="1">
      <alignment horizontal="left" wrapText="1"/>
    </xf>
    <xf numFmtId="0" fontId="0" fillId="0" borderId="3" xfId="0" applyBorder="1" applyAlignment="1" quotePrefix="1">
      <alignment horizontal="left" wrapText="1"/>
    </xf>
    <xf numFmtId="164" fontId="0" fillId="0" borderId="5" xfId="0" applyNumberFormat="1" applyBorder="1" applyAlignment="1">
      <alignment/>
    </xf>
    <xf numFmtId="164" fontId="0" fillId="0" borderId="1" xfId="0" applyNumberFormat="1" applyBorder="1" applyAlignment="1">
      <alignment/>
    </xf>
    <xf numFmtId="164" fontId="0" fillId="0" borderId="1" xfId="21" applyNumberFormat="1" applyFont="1" applyBorder="1" applyAlignment="1">
      <alignment/>
    </xf>
    <xf numFmtId="164" fontId="0" fillId="0" borderId="2" xfId="21" applyNumberFormat="1" applyFont="1" applyBorder="1" applyAlignment="1">
      <alignment/>
    </xf>
    <xf numFmtId="164" fontId="0" fillId="0" borderId="50" xfId="0" applyNumberFormat="1" applyBorder="1" applyAlignment="1">
      <alignment/>
    </xf>
    <xf numFmtId="164" fontId="0" fillId="0" borderId="3" xfId="0" applyNumberFormat="1" applyBorder="1" applyAlignment="1">
      <alignment/>
    </xf>
    <xf numFmtId="0" fontId="0" fillId="0" borderId="36" xfId="0" applyBorder="1" applyAlignment="1">
      <alignment horizontal="left" wrapText="1"/>
    </xf>
    <xf numFmtId="164" fontId="0" fillId="0" borderId="54" xfId="0" applyNumberFormat="1" applyBorder="1" applyAlignment="1">
      <alignment/>
    </xf>
    <xf numFmtId="164" fontId="0" fillId="0" borderId="47" xfId="0" applyNumberFormat="1" applyBorder="1" applyAlignment="1">
      <alignment/>
    </xf>
    <xf numFmtId="164" fontId="0" fillId="0" borderId="48" xfId="0" applyNumberFormat="1" applyBorder="1" applyAlignment="1">
      <alignment/>
    </xf>
    <xf numFmtId="164" fontId="0" fillId="0" borderId="0" xfId="0" applyNumberFormat="1" applyBorder="1" applyAlignment="1">
      <alignment wrapText="1"/>
    </xf>
    <xf numFmtId="164" fontId="0" fillId="0" borderId="0" xfId="0" applyNumberFormat="1" applyBorder="1" applyAlignment="1" quotePrefix="1">
      <alignment horizontal="left" wrapText="1"/>
    </xf>
    <xf numFmtId="0" fontId="0" fillId="3" borderId="0" xfId="0" applyFill="1" applyAlignment="1">
      <alignment/>
    </xf>
    <xf numFmtId="0" fontId="0" fillId="2" borderId="41" xfId="0" applyFill="1" applyBorder="1" applyAlignment="1">
      <alignment horizontal="left"/>
    </xf>
    <xf numFmtId="164" fontId="0" fillId="2" borderId="38" xfId="0" applyNumberFormat="1" applyFill="1" applyBorder="1" applyAlignment="1">
      <alignment/>
    </xf>
    <xf numFmtId="164" fontId="0" fillId="2" borderId="39" xfId="0" applyNumberFormat="1" applyFill="1" applyBorder="1" applyAlignment="1">
      <alignment/>
    </xf>
    <xf numFmtId="0" fontId="12" fillId="0" borderId="0" xfId="0" applyFont="1" applyAlignment="1">
      <alignment horizontal="center" wrapText="1"/>
    </xf>
    <xf numFmtId="49" fontId="2" fillId="2" borderId="0" xfId="0" applyNumberFormat="1" applyFont="1" applyFill="1" applyBorder="1" applyAlignment="1" quotePrefix="1">
      <alignment horizontal="left" wrapText="1"/>
    </xf>
    <xf numFmtId="164" fontId="2" fillId="0" borderId="0" xfId="0" applyNumberFormat="1" applyFont="1" applyBorder="1" applyAlignment="1">
      <alignment/>
    </xf>
    <xf numFmtId="164" fontId="0" fillId="0" borderId="0" xfId="21" applyNumberFormat="1" applyFont="1" applyAlignment="1">
      <alignment horizontal="right"/>
    </xf>
    <xf numFmtId="0" fontId="1" fillId="0" borderId="8" xfId="0" applyFont="1" applyFill="1" applyBorder="1" applyAlignment="1" quotePrefix="1">
      <alignment horizontal="center" wrapText="1"/>
    </xf>
    <xf numFmtId="0" fontId="1" fillId="0" borderId="32" xfId="0" applyFont="1" applyFill="1" applyBorder="1" applyAlignment="1" quotePrefix="1">
      <alignment horizontal="center" wrapText="1"/>
    </xf>
    <xf numFmtId="164" fontId="0" fillId="0" borderId="27" xfId="21" applyNumberFormat="1" applyBorder="1" applyAlignment="1">
      <alignment/>
    </xf>
    <xf numFmtId="9" fontId="0" fillId="0" borderId="0" xfId="21" applyNumberFormat="1" applyFont="1" applyBorder="1" applyAlignment="1">
      <alignment horizontal="right"/>
    </xf>
    <xf numFmtId="9" fontId="0" fillId="0" borderId="2" xfId="21" applyNumberFormat="1" applyFont="1" applyBorder="1" applyAlignment="1">
      <alignment horizontal="right"/>
    </xf>
    <xf numFmtId="0" fontId="0" fillId="0" borderId="0" xfId="0" applyBorder="1" applyAlignment="1">
      <alignment wrapText="1"/>
    </xf>
    <xf numFmtId="0" fontId="0" fillId="0" borderId="0" xfId="0" applyAlignment="1" quotePrefix="1">
      <alignment horizontal="left" wrapText="1"/>
    </xf>
    <xf numFmtId="1" fontId="8" fillId="0" borderId="14" xfId="0" applyNumberFormat="1" applyFont="1" applyFill="1" applyBorder="1" applyAlignment="1">
      <alignment horizontal="center" wrapText="1"/>
    </xf>
    <xf numFmtId="0" fontId="8" fillId="0" borderId="15" xfId="0" applyFont="1" applyBorder="1" applyAlignment="1">
      <alignment horizontal="center" wrapText="1"/>
    </xf>
    <xf numFmtId="9" fontId="1" fillId="0" borderId="8" xfId="21" applyFont="1" applyBorder="1" applyAlignment="1">
      <alignment wrapText="1"/>
    </xf>
    <xf numFmtId="0" fontId="1" fillId="0" borderId="32" xfId="0" applyFont="1" applyBorder="1" applyAlignment="1">
      <alignment horizontal="left" wrapText="1"/>
    </xf>
    <xf numFmtId="0" fontId="1" fillId="0" borderId="8" xfId="0" applyFont="1" applyBorder="1" applyAlignment="1">
      <alignment wrapText="1"/>
    </xf>
    <xf numFmtId="0" fontId="1" fillId="0" borderId="32" xfId="0" applyFont="1" applyBorder="1" applyAlignment="1" quotePrefix="1">
      <alignment horizontal="left" wrapText="1"/>
    </xf>
    <xf numFmtId="9" fontId="1" fillId="0" borderId="33" xfId="21" applyFont="1" applyBorder="1" applyAlignment="1">
      <alignment wrapText="1"/>
    </xf>
    <xf numFmtId="164" fontId="0" fillId="0" borderId="14" xfId="21" applyNumberFormat="1" applyBorder="1" applyAlignment="1">
      <alignment/>
    </xf>
    <xf numFmtId="164" fontId="0" fillId="0" borderId="33" xfId="21" applyNumberFormat="1" applyBorder="1" applyAlignment="1">
      <alignment/>
    </xf>
    <xf numFmtId="9" fontId="1" fillId="0" borderId="8" xfId="21" applyFont="1" applyBorder="1" applyAlignment="1" quotePrefix="1">
      <alignment horizontal="left" wrapText="1"/>
    </xf>
    <xf numFmtId="0" fontId="0" fillId="0" borderId="16" xfId="0" applyBorder="1" applyAlignment="1">
      <alignment horizontal="center" wrapText="1"/>
    </xf>
    <xf numFmtId="0" fontId="0" fillId="0" borderId="15" xfId="0" applyBorder="1" applyAlignment="1">
      <alignment horizontal="center"/>
    </xf>
    <xf numFmtId="166" fontId="0" fillId="0" borderId="0" xfId="15" applyNumberFormat="1" applyFill="1" applyAlignment="1">
      <alignment/>
    </xf>
    <xf numFmtId="164" fontId="0" fillId="0" borderId="0" xfId="21" applyNumberFormat="1" applyFill="1" applyAlignment="1">
      <alignment/>
    </xf>
    <xf numFmtId="1" fontId="0" fillId="0" borderId="0" xfId="21" applyNumberFormat="1" applyFill="1" applyAlignment="1">
      <alignment/>
    </xf>
    <xf numFmtId="0" fontId="1" fillId="0" borderId="0" xfId="0" applyFont="1" applyBorder="1" applyAlignment="1">
      <alignment wrapText="1"/>
    </xf>
    <xf numFmtId="166" fontId="0" fillId="0" borderId="0" xfId="0" applyNumberFormat="1" applyFill="1" applyAlignment="1">
      <alignment/>
    </xf>
    <xf numFmtId="164" fontId="0" fillId="0" borderId="0" xfId="21" applyNumberFormat="1" applyFont="1" applyFill="1" applyAlignment="1">
      <alignment/>
    </xf>
    <xf numFmtId="164" fontId="0" fillId="0" borderId="1" xfId="21" applyNumberFormat="1" applyFill="1" applyBorder="1" applyAlignment="1">
      <alignment/>
    </xf>
    <xf numFmtId="0" fontId="1" fillId="0" borderId="34" xfId="0" applyFont="1" applyBorder="1" applyAlignment="1">
      <alignment horizontal="center" wrapText="1"/>
    </xf>
    <xf numFmtId="0" fontId="1" fillId="0" borderId="8" xfId="0" applyFont="1" applyBorder="1" applyAlignment="1">
      <alignment horizontal="center" wrapText="1"/>
    </xf>
    <xf numFmtId="164" fontId="0" fillId="0" borderId="14" xfId="21" applyNumberFormat="1" applyFill="1" applyBorder="1" applyAlignment="1">
      <alignment/>
    </xf>
    <xf numFmtId="164" fontId="0" fillId="0" borderId="15" xfId="21" applyNumberFormat="1" applyFill="1" applyBorder="1" applyAlignment="1">
      <alignment/>
    </xf>
    <xf numFmtId="164" fontId="0" fillId="0" borderId="16" xfId="21" applyNumberFormat="1" applyFill="1" applyBorder="1" applyAlignment="1">
      <alignment/>
    </xf>
    <xf numFmtId="164" fontId="0" fillId="0" borderId="0" xfId="21" applyNumberFormat="1" applyFill="1" applyBorder="1" applyAlignment="1">
      <alignment/>
    </xf>
    <xf numFmtId="164" fontId="0" fillId="0" borderId="4" xfId="21" applyNumberFormat="1" applyFont="1" applyFill="1" applyBorder="1" applyAlignment="1">
      <alignment/>
    </xf>
    <xf numFmtId="164" fontId="0" fillId="0" borderId="16" xfId="21" applyNumberFormat="1" applyFill="1" applyBorder="1" applyAlignment="1">
      <alignment/>
    </xf>
    <xf numFmtId="164" fontId="0" fillId="0" borderId="2" xfId="21" applyNumberFormat="1" applyFill="1" applyBorder="1" applyAlignment="1">
      <alignment/>
    </xf>
    <xf numFmtId="0" fontId="0" fillId="0" borderId="8" xfId="0" applyBorder="1" applyAlignment="1">
      <alignment wrapText="1"/>
    </xf>
    <xf numFmtId="1" fontId="0" fillId="0" borderId="46" xfId="0" applyNumberFormat="1" applyFill="1" applyBorder="1" applyAlignment="1" quotePrefix="1">
      <alignment/>
    </xf>
    <xf numFmtId="1" fontId="0" fillId="0" borderId="47" xfId="0" applyNumberFormat="1" applyFill="1" applyBorder="1" applyAlignment="1" quotePrefix="1">
      <alignment/>
    </xf>
    <xf numFmtId="1" fontId="0" fillId="0" borderId="48" xfId="0" applyNumberFormat="1" applyBorder="1" applyAlignment="1">
      <alignment/>
    </xf>
    <xf numFmtId="1" fontId="0" fillId="0" borderId="55" xfId="0" applyNumberFormat="1" applyFill="1" applyBorder="1" applyAlignment="1">
      <alignment/>
    </xf>
    <xf numFmtId="164" fontId="0" fillId="0" borderId="9" xfId="21" applyNumberFormat="1" applyFill="1" applyBorder="1" applyAlignment="1">
      <alignment/>
    </xf>
    <xf numFmtId="164" fontId="0" fillId="0" borderId="22" xfId="21" applyNumberFormat="1" applyFill="1" applyBorder="1" applyAlignment="1">
      <alignment/>
    </xf>
    <xf numFmtId="164" fontId="0" fillId="0" borderId="10" xfId="21" applyNumberFormat="1" applyFill="1" applyBorder="1" applyAlignment="1">
      <alignment/>
    </xf>
    <xf numFmtId="164" fontId="0" fillId="0" borderId="22" xfId="21" applyNumberFormat="1" applyFill="1" applyBorder="1" applyAlignment="1">
      <alignment/>
    </xf>
    <xf numFmtId="0" fontId="0" fillId="0" borderId="0" xfId="0" applyAlignment="1">
      <alignment wrapText="1"/>
    </xf>
    <xf numFmtId="0" fontId="0" fillId="0" borderId="0" xfId="0" applyFill="1" applyBorder="1" applyAlignment="1" quotePrefix="1">
      <alignment horizontal="left" wrapText="1"/>
    </xf>
    <xf numFmtId="0" fontId="0" fillId="0" borderId="0" xfId="0" applyBorder="1" applyAlignment="1" quotePrefix="1">
      <alignment horizontal="left" wrapText="1"/>
    </xf>
    <xf numFmtId="0" fontId="0" fillId="0" borderId="15" xfId="0" applyBorder="1" applyAlignment="1">
      <alignment horizontal="center" wrapText="1"/>
    </xf>
    <xf numFmtId="0" fontId="8" fillId="0" borderId="8" xfId="0" applyFont="1" applyFill="1" applyBorder="1" applyAlignment="1">
      <alignment horizontal="center" wrapText="1"/>
    </xf>
    <xf numFmtId="0" fontId="8" fillId="0" borderId="33" xfId="0" applyFont="1" applyBorder="1" applyAlignment="1">
      <alignment horizontal="center" wrapText="1"/>
    </xf>
    <xf numFmtId="0" fontId="8" fillId="0" borderId="33" xfId="0" applyFont="1" applyBorder="1" applyAlignment="1">
      <alignment wrapText="1"/>
    </xf>
    <xf numFmtId="0" fontId="8" fillId="0" borderId="34" xfId="0" applyFont="1" applyBorder="1" applyAlignment="1">
      <alignment wrapText="1"/>
    </xf>
    <xf numFmtId="0" fontId="8" fillId="0" borderId="14" xfId="0" applyFont="1" applyBorder="1" applyAlignment="1">
      <alignment horizontal="center" wrapText="1"/>
    </xf>
    <xf numFmtId="0" fontId="8" fillId="0" borderId="16" xfId="0" applyFont="1" applyBorder="1" applyAlignment="1">
      <alignment horizontal="center" wrapText="1"/>
    </xf>
    <xf numFmtId="0" fontId="0" fillId="0" borderId="8" xfId="0" applyFill="1" applyBorder="1" applyAlignment="1">
      <alignment horizontal="center" wrapText="1"/>
    </xf>
    <xf numFmtId="0" fontId="0" fillId="0" borderId="34" xfId="0" applyFill="1" applyBorder="1" applyAlignment="1">
      <alignment horizontal="center" wrapText="1"/>
    </xf>
    <xf numFmtId="0" fontId="0" fillId="0" borderId="8" xfId="0" applyFill="1" applyBorder="1" applyAlignment="1" quotePrefix="1">
      <alignment horizontal="left" wrapText="1"/>
    </xf>
    <xf numFmtId="0" fontId="0" fillId="0" borderId="33" xfId="0" applyFill="1" applyBorder="1" applyAlignment="1" quotePrefix="1">
      <alignment horizontal="left" wrapText="1"/>
    </xf>
    <xf numFmtId="0" fontId="0" fillId="0" borderId="34" xfId="0" applyBorder="1" applyAlignment="1">
      <alignment wrapText="1"/>
    </xf>
    <xf numFmtId="0" fontId="0" fillId="0" borderId="8" xfId="0" applyFont="1" applyBorder="1" applyAlignment="1" quotePrefix="1">
      <alignment horizontal="left" wrapText="1"/>
    </xf>
    <xf numFmtId="0" fontId="0" fillId="0" borderId="33" xfId="0" applyFont="1" applyBorder="1" applyAlignment="1">
      <alignment wrapText="1"/>
    </xf>
    <xf numFmtId="0" fontId="0" fillId="0" borderId="34" xfId="0" applyFont="1" applyBorder="1" applyAlignment="1">
      <alignment wrapText="1"/>
    </xf>
    <xf numFmtId="0" fontId="8" fillId="0" borderId="4" xfId="0" applyFont="1" applyFill="1" applyBorder="1" applyAlignment="1" quotePrefix="1">
      <alignment horizontal="center" wrapText="1"/>
    </xf>
    <xf numFmtId="0" fontId="8" fillId="0" borderId="4" xfId="0" applyFont="1" applyBorder="1" applyAlignment="1">
      <alignment horizontal="center" wrapText="1"/>
    </xf>
    <xf numFmtId="0" fontId="15" fillId="0" borderId="9" xfId="0" applyFont="1" applyBorder="1" applyAlignment="1">
      <alignment horizontal="center"/>
    </xf>
    <xf numFmtId="0" fontId="15" fillId="0" borderId="10" xfId="0" applyFont="1" applyBorder="1" applyAlignment="1">
      <alignment horizontal="center"/>
    </xf>
    <xf numFmtId="9" fontId="15" fillId="0" borderId="9" xfId="21" applyFont="1" applyBorder="1" applyAlignment="1">
      <alignment horizontal="center" wrapText="1"/>
    </xf>
    <xf numFmtId="0" fontId="15" fillId="0" borderId="22" xfId="0" applyFont="1" applyBorder="1" applyAlignment="1">
      <alignment horizontal="center" wrapText="1"/>
    </xf>
    <xf numFmtId="0" fontId="12" fillId="0" borderId="0" xfId="0" applyFont="1" applyAlignment="1">
      <alignment horizontal="center" wrapText="1"/>
    </xf>
    <xf numFmtId="0" fontId="15" fillId="0" borderId="8" xfId="0" applyFont="1" applyBorder="1" applyAlignment="1">
      <alignment horizontal="center" wrapText="1"/>
    </xf>
    <xf numFmtId="0" fontId="15" fillId="0" borderId="33" xfId="0" applyFont="1" applyBorder="1" applyAlignment="1">
      <alignment horizontal="center" wrapText="1"/>
    </xf>
    <xf numFmtId="0" fontId="15" fillId="0" borderId="34" xfId="0" applyFont="1" applyBorder="1" applyAlignment="1">
      <alignment horizontal="center" wrapText="1"/>
    </xf>
    <xf numFmtId="0" fontId="0" fillId="0" borderId="0" xfId="0" applyBorder="1" applyAlignment="1">
      <alignment horizontal="center"/>
    </xf>
    <xf numFmtId="0" fontId="0" fillId="0" borderId="0" xfId="0" applyBorder="1" applyAlignment="1">
      <alignment horizontal="center" wrapText="1"/>
    </xf>
    <xf numFmtId="49" fontId="0" fillId="0" borderId="0" xfId="0" applyNumberFormat="1" applyAlignment="1" quotePrefix="1">
      <alignment horizontal="left" wrapText="1"/>
    </xf>
    <xf numFmtId="0" fontId="0" fillId="0" borderId="50" xfId="0" applyBorder="1" applyAlignment="1" quotePrefix="1">
      <alignment horizontal="left" wrapText="1"/>
    </xf>
    <xf numFmtId="0" fontId="0" fillId="0" borderId="52" xfId="0" applyBorder="1" applyAlignment="1">
      <alignment wrapText="1"/>
    </xf>
    <xf numFmtId="0" fontId="0" fillId="0" borderId="8" xfId="0" applyBorder="1" applyAlignment="1" quotePrefix="1">
      <alignment horizontal="left" wrapText="1"/>
    </xf>
    <xf numFmtId="0" fontId="0" fillId="0" borderId="46" xfId="0" applyBorder="1" applyAlignment="1" quotePrefix="1">
      <alignment horizontal="left" wrapText="1"/>
    </xf>
    <xf numFmtId="0" fontId="0" fillId="0" borderId="48" xfId="0" applyBorder="1" applyAlignment="1">
      <alignment wrapText="1"/>
    </xf>
    <xf numFmtId="0" fontId="0" fillId="0" borderId="46" xfId="0" applyBorder="1" applyAlignment="1">
      <alignment horizontal="left" wrapText="1"/>
    </xf>
    <xf numFmtId="0" fontId="0" fillId="0" borderId="33" xfId="0" applyBorder="1" applyAlignment="1">
      <alignment horizontal="center"/>
    </xf>
    <xf numFmtId="0" fontId="0" fillId="0" borderId="33" xfId="0" applyBorder="1" applyAlignment="1">
      <alignment horizontal="center" wrapText="1"/>
    </xf>
    <xf numFmtId="0" fontId="0" fillId="0" borderId="34" xfId="0" applyBorder="1" applyAlignment="1">
      <alignment horizontal="center" wrapText="1"/>
    </xf>
    <xf numFmtId="0" fontId="15" fillId="0" borderId="8" xfId="0" applyFont="1" applyBorder="1" applyAlignment="1">
      <alignment horizontal="center"/>
    </xf>
    <xf numFmtId="0" fontId="15" fillId="0" borderId="33" xfId="0" applyFont="1" applyBorder="1" applyAlignment="1">
      <alignment horizontal="center"/>
    </xf>
    <xf numFmtId="0" fontId="15" fillId="0" borderId="34" xfId="0" applyFont="1" applyBorder="1" applyAlignment="1">
      <alignment horizontal="center"/>
    </xf>
    <xf numFmtId="9" fontId="15" fillId="0" borderId="8" xfId="21" applyFont="1" applyBorder="1" applyAlignment="1">
      <alignment horizontal="center" wrapText="1"/>
    </xf>
    <xf numFmtId="0" fontId="28" fillId="0" borderId="8" xfId="0" applyFont="1" applyBorder="1" applyAlignment="1">
      <alignment horizontal="center" wrapText="1"/>
    </xf>
    <xf numFmtId="0" fontId="28" fillId="0" borderId="33" xfId="0" applyFont="1" applyBorder="1" applyAlignment="1">
      <alignment horizontal="center" wrapText="1"/>
    </xf>
    <xf numFmtId="0" fontId="28" fillId="0" borderId="34" xfId="0" applyFont="1" applyBorder="1" applyAlignment="1">
      <alignment horizontal="center" wrapText="1"/>
    </xf>
    <xf numFmtId="0" fontId="12" fillId="0" borderId="8" xfId="0" applyFont="1" applyBorder="1" applyAlignment="1">
      <alignment horizontal="center" wrapText="1"/>
    </xf>
    <xf numFmtId="0" fontId="12" fillId="0" borderId="33" xfId="0" applyFont="1" applyBorder="1" applyAlignment="1">
      <alignment horizontal="center" wrapText="1"/>
    </xf>
    <xf numFmtId="0" fontId="12" fillId="0" borderId="34" xfId="0"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1" i="0" u="none" baseline="0">
                <a:latin typeface="Arial"/>
                <a:ea typeface="Arial"/>
                <a:cs typeface="Arial"/>
              </a:rPr>
              <a:t>Births to Unmarried Mothers 1980-2003</a:t>
            </a:r>
          </a:p>
        </c:rich>
      </c:tx>
      <c:layout/>
      <c:spPr>
        <a:noFill/>
        <a:ln>
          <a:noFill/>
        </a:ln>
      </c:spPr>
    </c:title>
    <c:plotArea>
      <c:layout>
        <c:manualLayout>
          <c:xMode val="edge"/>
          <c:yMode val="edge"/>
          <c:x val="0.008"/>
          <c:y val="0.14575"/>
          <c:w val="0.9825"/>
          <c:h val="0.85425"/>
        </c:manualLayout>
      </c:layout>
      <c:lineChart>
        <c:grouping val="standard"/>
        <c:varyColors val="0"/>
        <c:ser>
          <c:idx val="0"/>
          <c:order val="0"/>
          <c:tx>
            <c:strRef>
              <c:f>'Figure 1'!$A$8</c:f>
              <c:strCache>
                <c:ptCount val="1"/>
                <c:pt idx="0">
                  <c:v>Native</c:v>
                </c:pt>
              </c:strCache>
            </c:strRef>
          </c:tx>
          <c:spPr>
            <a:ln w="12700">
              <a:solidFill>
                <a:srgbClr val="9999FF"/>
              </a:solidFill>
            </a:ln>
          </c:spPr>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1"/>
            <c:showLeaderLines val="1"/>
            <c:showPercent val="0"/>
          </c:dLbls>
          <c:cat>
            <c:numRef>
              <c:f>'Figure 1'!$B$7:$C$7</c:f>
              <c:numCache>
                <c:ptCount val="2"/>
                <c:pt idx="0">
                  <c:v>0</c:v>
                </c:pt>
                <c:pt idx="1">
                  <c:v>0</c:v>
                </c:pt>
              </c:numCache>
            </c:numRef>
          </c:cat>
          <c:val>
            <c:numRef>
              <c:f>'Figure 1'!$B$8:$C$8</c:f>
              <c:numCache>
                <c:ptCount val="2"/>
                <c:pt idx="0">
                  <c:v>0</c:v>
                </c:pt>
                <c:pt idx="1">
                  <c:v>0</c:v>
                </c:pt>
              </c:numCache>
            </c:numRef>
          </c:val>
          <c:smooth val="0"/>
        </c:ser>
        <c:ser>
          <c:idx val="1"/>
          <c:order val="1"/>
          <c:tx>
            <c:strRef>
              <c:f>'Figure 1'!$A$9</c:f>
              <c:strCache>
                <c:ptCount val="1"/>
                <c:pt idx="0">
                  <c:v>Immigrant</c:v>
                </c:pt>
              </c:strCache>
            </c:strRef>
          </c:tx>
          <c:spPr>
            <a:ln w="12700">
              <a:solidFill>
                <a:srgbClr val="DD0806"/>
              </a:solidFill>
            </a:ln>
          </c:spPr>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1"/>
            <c:showLeaderLines val="1"/>
            <c:showPercent val="0"/>
          </c:dLbls>
          <c:cat>
            <c:numRef>
              <c:f>'Figure 1'!$B$7:$C$7</c:f>
              <c:numCache>
                <c:ptCount val="2"/>
                <c:pt idx="0">
                  <c:v>0</c:v>
                </c:pt>
                <c:pt idx="1">
                  <c:v>0</c:v>
                </c:pt>
              </c:numCache>
            </c:numRef>
          </c:cat>
          <c:val>
            <c:numRef>
              <c:f>'Figure 1'!$B$9:$C$9</c:f>
              <c:numCache>
                <c:ptCount val="2"/>
                <c:pt idx="0">
                  <c:v>0</c:v>
                </c:pt>
                <c:pt idx="1">
                  <c:v>0</c:v>
                </c:pt>
              </c:numCache>
            </c:numRef>
          </c:val>
          <c:smooth val="0"/>
        </c:ser>
        <c:ser>
          <c:idx val="2"/>
          <c:order val="2"/>
          <c:tx>
            <c:strRef>
              <c:f>'Figure 1'!$A$10</c:f>
              <c:strCache>
                <c:ptCount val="1"/>
                <c:pt idx="0">
                  <c:v>Hispanic Immigrants</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1"/>
            <c:showLeaderLines val="1"/>
            <c:showPercent val="0"/>
          </c:dLbls>
          <c:cat>
            <c:numRef>
              <c:f>'Figure 1'!$B$7:$C$7</c:f>
              <c:numCache>
                <c:ptCount val="2"/>
                <c:pt idx="0">
                  <c:v>0</c:v>
                </c:pt>
                <c:pt idx="1">
                  <c:v>0</c:v>
                </c:pt>
              </c:numCache>
            </c:numRef>
          </c:cat>
          <c:val>
            <c:numRef>
              <c:f>'Figure 1'!$B$10:$C$10</c:f>
              <c:numCache>
                <c:ptCount val="2"/>
                <c:pt idx="0">
                  <c:v>0</c:v>
                </c:pt>
                <c:pt idx="1">
                  <c:v>0</c:v>
                </c:pt>
              </c:numCache>
            </c:numRef>
          </c:val>
          <c:smooth val="0"/>
        </c:ser>
        <c:ser>
          <c:idx val="3"/>
          <c:order val="3"/>
          <c:tx>
            <c:strRef>
              <c:f>'Figure 1'!$A$11</c:f>
              <c:strCache>
                <c:ptCount val="1"/>
                <c:pt idx="0">
                  <c:v>Non-Hisp. White Natives</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1"/>
            <c:showLeaderLines val="1"/>
            <c:showPercent val="0"/>
          </c:dLbls>
          <c:cat>
            <c:numRef>
              <c:f>'Figure 1'!$B$7:$C$7</c:f>
              <c:numCache>
                <c:ptCount val="2"/>
                <c:pt idx="0">
                  <c:v>0</c:v>
                </c:pt>
                <c:pt idx="1">
                  <c:v>0</c:v>
                </c:pt>
              </c:numCache>
            </c:numRef>
          </c:cat>
          <c:val>
            <c:numRef>
              <c:f>'Figure 1'!$B$11:$C$11</c:f>
              <c:numCache>
                <c:ptCount val="2"/>
                <c:pt idx="0">
                  <c:v>0</c:v>
                </c:pt>
                <c:pt idx="1">
                  <c:v>0</c:v>
                </c:pt>
              </c:numCache>
            </c:numRef>
          </c:val>
          <c:smooth val="0"/>
        </c:ser>
        <c:marker val="1"/>
        <c:axId val="30199679"/>
        <c:axId val="3361656"/>
      </c:lineChart>
      <c:catAx>
        <c:axId val="30199679"/>
        <c:scaling>
          <c:orientation val="minMax"/>
        </c:scaling>
        <c:axPos val="b"/>
        <c:delete val="0"/>
        <c:numFmt formatCode="General" sourceLinked="1"/>
        <c:majorTickMark val="out"/>
        <c:minorTickMark val="none"/>
        <c:tickLblPos val="nextTo"/>
        <c:txPr>
          <a:bodyPr/>
          <a:lstStyle/>
          <a:p>
            <a:pPr>
              <a:defRPr lang="en-US" cap="none" sz="1175" b="0" i="0" u="none" baseline="0">
                <a:latin typeface="Arial"/>
                <a:ea typeface="Arial"/>
                <a:cs typeface="Arial"/>
              </a:defRPr>
            </a:pPr>
          </a:p>
        </c:txPr>
        <c:crossAx val="3361656"/>
        <c:crosses val="autoZero"/>
        <c:auto val="1"/>
        <c:lblOffset val="100"/>
        <c:noMultiLvlLbl val="0"/>
      </c:catAx>
      <c:valAx>
        <c:axId val="3361656"/>
        <c:scaling>
          <c:orientation val="minMax"/>
          <c:min val="0.09"/>
        </c:scaling>
        <c:axPos val="l"/>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0199679"/>
        <c:crossesAt val="1"/>
        <c:crossBetween val="between"/>
        <c:dispUnits/>
      </c:valAx>
      <c:spPr>
        <a:noFill/>
        <a:ln>
          <a:noFill/>
        </a:ln>
      </c:spPr>
    </c:plotArea>
    <c:legend>
      <c:legendPos val="r"/>
      <c:layout>
        <c:manualLayout>
          <c:xMode val="edge"/>
          <c:yMode val="edge"/>
          <c:x val="0.2065"/>
          <c:y val="0.16575"/>
        </c:manualLayout>
      </c:layout>
      <c:overlay val="0"/>
      <c:txPr>
        <a:bodyPr vert="horz" rot="0"/>
        <a:lstStyle/>
        <a:p>
          <a:pPr>
            <a:defRPr lang="en-US" cap="none" sz="1175" b="1" i="0" u="none" baseline="0">
              <a:latin typeface="Arial"/>
              <a:ea typeface="Arial"/>
              <a:cs typeface="Arial"/>
            </a:defRPr>
          </a:pPr>
        </a:p>
      </c:txPr>
    </c:legend>
    <c:plotVisOnly val="1"/>
    <c:dispBlanksAs val="gap"/>
    <c:showDLblsOverMax val="0"/>
  </c:chart>
  <c:txPr>
    <a:bodyPr vert="horz" rot="0"/>
    <a:lstStyle/>
    <a:p>
      <a:pPr>
        <a:defRPr lang="en-US" cap="none" sz="20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Immigrants Comprise a Much larger share of Illegitimate Births Than to do of the Nation's Total Population
</a:t>
            </a:r>
          </a:p>
        </c:rich>
      </c:tx>
      <c:layout>
        <c:manualLayout>
          <c:xMode val="factor"/>
          <c:yMode val="factor"/>
          <c:x val="0"/>
          <c:y val="-0.019"/>
        </c:manualLayout>
      </c:layout>
      <c:spPr>
        <a:noFill/>
        <a:ln>
          <a:noFill/>
        </a:ln>
      </c:spPr>
    </c:title>
    <c:plotArea>
      <c:layout>
        <c:manualLayout>
          <c:xMode val="edge"/>
          <c:yMode val="edge"/>
          <c:x val="0.037"/>
          <c:y val="0.08225"/>
          <c:w val="0.92225"/>
          <c:h val="0.83775"/>
        </c:manualLayout>
      </c:layout>
      <c:barChart>
        <c:barDir val="col"/>
        <c:grouping val="clustered"/>
        <c:varyColors val="0"/>
        <c:ser>
          <c:idx val="1"/>
          <c:order val="0"/>
          <c:tx>
            <c:strRef>
              <c:f>'Figure 2'!$B$1</c:f>
              <c:strCache>
                <c:ptCount val="1"/>
                <c:pt idx="0">
                  <c:v>Share of Illegitimate Births</c:v>
                </c:pt>
              </c:strCache>
            </c:strRef>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4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4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4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400" b="1"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400" b="1"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4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400" b="1" i="0" u="none" baseline="0">
                    <a:latin typeface="Arial"/>
                    <a:ea typeface="Arial"/>
                    <a:cs typeface="Arial"/>
                  </a:defRPr>
                </a:pPr>
              </a:p>
            </c:txPr>
            <c:showLegendKey val="0"/>
            <c:showVal val="1"/>
            <c:showBubbleSize val="0"/>
            <c:showCatName val="0"/>
            <c:showSerName val="0"/>
            <c:showPercent val="0"/>
          </c:dLbls>
          <c:cat>
            <c:numRef>
              <c:f>'Figure 2'!$A$2:$A$3</c:f>
              <c:numCache>
                <c:ptCount val="2"/>
                <c:pt idx="0">
                  <c:v>0</c:v>
                </c:pt>
                <c:pt idx="1">
                  <c:v>0</c:v>
                </c:pt>
              </c:numCache>
            </c:numRef>
          </c:cat>
          <c:val>
            <c:numRef>
              <c:f>'Figure 2'!$B$2:$B$3</c:f>
              <c:numCache>
                <c:ptCount val="2"/>
                <c:pt idx="0">
                  <c:v>0</c:v>
                </c:pt>
                <c:pt idx="1">
                  <c:v>0</c:v>
                </c:pt>
              </c:numCache>
            </c:numRef>
          </c:val>
        </c:ser>
        <c:axId val="30254905"/>
        <c:axId val="3858690"/>
      </c:barChart>
      <c:lineChart>
        <c:grouping val="standard"/>
        <c:varyColors val="0"/>
        <c:ser>
          <c:idx val="0"/>
          <c:order val="1"/>
          <c:tx>
            <c:strRef>
              <c:f>'Figure 2'!$C$1</c:f>
              <c:strCache>
                <c:ptCount val="1"/>
                <c:pt idx="0">
                  <c:v>Share of Total Population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400" b="1" i="1"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400" b="1" i="1"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400" b="1" i="1"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400" b="1" i="1"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400" b="1" i="1"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400" b="1" i="1"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400" b="0" i="1"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400" b="0" i="1"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400" b="0" i="1"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400" b="1" i="1" u="none" baseline="0"/>
                </a:pPr>
              </a:p>
            </c:txPr>
            <c:showLegendKey val="0"/>
            <c:showVal val="1"/>
            <c:showBubbleSize val="0"/>
            <c:showCatName val="0"/>
            <c:showSerName val="0"/>
            <c:showLeaderLines val="1"/>
            <c:showPercent val="0"/>
          </c:dLbls>
          <c:cat>
            <c:numRef>
              <c:f>'Figure 2'!$A$2:$A$3</c:f>
              <c:numCache>
                <c:ptCount val="2"/>
                <c:pt idx="0">
                  <c:v>0</c:v>
                </c:pt>
                <c:pt idx="1">
                  <c:v>0</c:v>
                </c:pt>
              </c:numCache>
            </c:numRef>
          </c:cat>
          <c:val>
            <c:numRef>
              <c:f>'Figure 2'!$C$2:$C$3</c:f>
              <c:numCache>
                <c:ptCount val="2"/>
                <c:pt idx="0">
                  <c:v>0</c:v>
                </c:pt>
                <c:pt idx="1">
                  <c:v>0</c:v>
                </c:pt>
              </c:numCache>
            </c:numRef>
          </c:val>
          <c:smooth val="0"/>
        </c:ser>
        <c:axId val="34728211"/>
        <c:axId val="44118444"/>
      </c:lineChart>
      <c:catAx>
        <c:axId val="30254905"/>
        <c:scaling>
          <c:orientation val="minMax"/>
        </c:scaling>
        <c:axPos val="b"/>
        <c:title>
          <c:tx>
            <c:rich>
              <a:bodyPr vert="horz" rot="0" anchor="ctr"/>
              <a:lstStyle/>
              <a:p>
                <a:pPr algn="ctr">
                  <a:defRPr/>
                </a:pPr>
                <a:r>
                  <a:rPr lang="en-US" cap="none" sz="14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txPr>
          <a:bodyPr/>
          <a:lstStyle/>
          <a:p>
            <a:pPr>
              <a:defRPr lang="en-US" cap="none" sz="1200" b="1" i="0" u="none" baseline="0">
                <a:latin typeface="Arial"/>
                <a:ea typeface="Arial"/>
                <a:cs typeface="Arial"/>
              </a:defRPr>
            </a:pPr>
          </a:p>
        </c:txPr>
        <c:crossAx val="3858690"/>
        <c:crosses val="autoZero"/>
        <c:auto val="0"/>
        <c:lblOffset val="100"/>
        <c:noMultiLvlLbl val="0"/>
      </c:catAx>
      <c:valAx>
        <c:axId val="3858690"/>
        <c:scaling>
          <c:orientation val="minMax"/>
        </c:scaling>
        <c:axPos val="l"/>
        <c:delete val="0"/>
        <c:numFmt formatCode="0%" sourceLinked="0"/>
        <c:majorTickMark val="in"/>
        <c:minorTickMark val="none"/>
        <c:tickLblPos val="nextTo"/>
        <c:txPr>
          <a:bodyPr/>
          <a:lstStyle/>
          <a:p>
            <a:pPr>
              <a:defRPr lang="en-US" cap="none" sz="1200" b="1" i="0" u="none" baseline="0">
                <a:latin typeface="Arial"/>
                <a:ea typeface="Arial"/>
                <a:cs typeface="Arial"/>
              </a:defRPr>
            </a:pPr>
          </a:p>
        </c:txPr>
        <c:crossAx val="30254905"/>
        <c:crossesAt val="1"/>
        <c:crossBetween val="between"/>
        <c:dispUnits/>
      </c:valAx>
      <c:catAx>
        <c:axId val="34728211"/>
        <c:scaling>
          <c:orientation val="minMax"/>
        </c:scaling>
        <c:axPos val="b"/>
        <c:delete val="1"/>
        <c:majorTickMark val="in"/>
        <c:minorTickMark val="none"/>
        <c:tickLblPos val="nextTo"/>
        <c:crossAx val="44118444"/>
        <c:crosses val="autoZero"/>
        <c:auto val="0"/>
        <c:lblOffset val="100"/>
        <c:noMultiLvlLbl val="0"/>
      </c:catAx>
      <c:valAx>
        <c:axId val="44118444"/>
        <c:scaling>
          <c:orientation val="minMax"/>
          <c:max val="0.16"/>
        </c:scaling>
        <c:axPos val="l"/>
        <c:delete val="1"/>
        <c:majorTickMark val="in"/>
        <c:minorTickMark val="none"/>
        <c:tickLblPos val="nextTo"/>
        <c:txPr>
          <a:bodyPr/>
          <a:lstStyle/>
          <a:p>
            <a:pPr>
              <a:defRPr lang="en-US" cap="none" sz="1200" b="1" i="0" u="none" baseline="0">
                <a:latin typeface="Arial"/>
                <a:ea typeface="Arial"/>
                <a:cs typeface="Arial"/>
              </a:defRPr>
            </a:pPr>
          </a:p>
        </c:txPr>
        <c:crossAx val="34728211"/>
        <c:crosses val="max"/>
        <c:crossBetween val="between"/>
        <c:dispUnits/>
      </c:valAx>
      <c:spPr>
        <a:solidFill>
          <a:srgbClr val="FFFFFF"/>
        </a:solidFill>
        <a:ln w="12700">
          <a:solidFill>
            <a:srgbClr val="FFFFFF"/>
          </a:solidFill>
        </a:ln>
      </c:spPr>
    </c:plotArea>
    <c:legend>
      <c:legendPos val="r"/>
      <c:layout>
        <c:manualLayout>
          <c:xMode val="edge"/>
          <c:yMode val="edge"/>
          <c:x val="0.19325"/>
          <c:y val="0.251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Number of Illegitimate Births to Immigrants and Natives
1980-2003</a:t>
            </a:r>
          </a:p>
        </c:rich>
      </c:tx>
      <c:layout/>
      <c:spPr>
        <a:noFill/>
        <a:ln>
          <a:noFill/>
        </a:ln>
      </c:spPr>
    </c:title>
    <c:plotArea>
      <c:layout>
        <c:manualLayout>
          <c:xMode val="edge"/>
          <c:yMode val="edge"/>
          <c:x val="0.0165"/>
          <c:y val="0.106"/>
          <c:w val="0.9385"/>
          <c:h val="0.865"/>
        </c:manualLayout>
      </c:layout>
      <c:barChart>
        <c:barDir val="col"/>
        <c:grouping val="clustered"/>
        <c:varyColors val="0"/>
        <c:ser>
          <c:idx val="0"/>
          <c:order val="0"/>
          <c:tx>
            <c:strRef>
              <c:f>'Figure 3'!$C$2</c:f>
              <c:strCache>
                <c:ptCount val="1"/>
                <c:pt idx="0">
                  <c:v>Number of illegitimate births to Immigrants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cat>
            <c:numRef>
              <c:f>'Figure 3'!$D$1:$E$1</c:f>
              <c:numCache>
                <c:ptCount val="2"/>
                <c:pt idx="0">
                  <c:v>0</c:v>
                </c:pt>
                <c:pt idx="1">
                  <c:v>0</c:v>
                </c:pt>
              </c:numCache>
            </c:numRef>
          </c:cat>
          <c:val>
            <c:numRef>
              <c:f>'Figure 3'!$D$2:$E$2</c:f>
              <c:numCache>
                <c:ptCount val="2"/>
                <c:pt idx="0">
                  <c:v>0</c:v>
                </c:pt>
                <c:pt idx="1">
                  <c:v>0</c:v>
                </c:pt>
              </c:numCache>
            </c:numRef>
          </c:val>
        </c:ser>
        <c:ser>
          <c:idx val="1"/>
          <c:order val="1"/>
          <c:tx>
            <c:strRef>
              <c:f>'Figure 3'!$C$3</c:f>
              <c:strCache>
                <c:ptCount val="1"/>
                <c:pt idx="0">
                  <c:v>Number of illegitimate births to Natives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cat>
            <c:numRef>
              <c:f>'Figure 3'!$D$1:$E$1</c:f>
              <c:numCache>
                <c:ptCount val="2"/>
                <c:pt idx="0">
                  <c:v>0</c:v>
                </c:pt>
                <c:pt idx="1">
                  <c:v>0</c:v>
                </c:pt>
              </c:numCache>
            </c:numRef>
          </c:cat>
          <c:val>
            <c:numRef>
              <c:f>'Figure 3'!$D$3:$E$3</c:f>
              <c:numCache>
                <c:ptCount val="2"/>
                <c:pt idx="0">
                  <c:v>0</c:v>
                </c:pt>
                <c:pt idx="1">
                  <c:v>0</c:v>
                </c:pt>
              </c:numCache>
            </c:numRef>
          </c:val>
        </c:ser>
        <c:axId val="61521677"/>
        <c:axId val="16824182"/>
      </c:barChart>
      <c:catAx>
        <c:axId val="61521677"/>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6824182"/>
        <c:crosses val="autoZero"/>
        <c:auto val="1"/>
        <c:lblOffset val="100"/>
        <c:noMultiLvlLbl val="0"/>
      </c:catAx>
      <c:valAx>
        <c:axId val="16824182"/>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1521677"/>
        <c:crossesAt val="1"/>
        <c:crossBetween val="between"/>
        <c:dispUnits/>
      </c:valAx>
      <c:spPr>
        <a:noFill/>
        <a:ln>
          <a:noFill/>
        </a:ln>
      </c:spPr>
    </c:plotArea>
    <c:legend>
      <c:legendPos val="r"/>
      <c:layout>
        <c:manualLayout>
          <c:xMode val="edge"/>
          <c:yMode val="edge"/>
          <c:x val="0.107"/>
          <c:y val="0.15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Hispanics Comprise Overwelming Majority of Illegitimate Births to Immigrants in 2003</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latin typeface="Arial"/>
                    <a:ea typeface="Arial"/>
                    <a:cs typeface="Arial"/>
                  </a:defRPr>
                </a:pPr>
              </a:p>
            </c:txPr>
            <c:showLegendKey val="0"/>
            <c:showVal val="1"/>
            <c:showBubbleSize val="0"/>
            <c:showCatName val="1"/>
            <c:showSerName val="0"/>
            <c:showLeaderLines val="1"/>
            <c:showPercent val="0"/>
          </c:dLbls>
          <c:cat>
            <c:strRef>
              <c:f>'Figure 4'!$A$7:$A$10</c:f>
              <c:strCache/>
            </c:strRef>
          </c:cat>
          <c:val>
            <c:numRef>
              <c:f>'Figure 4'!$B$7:$B$10</c:f>
              <c:numCache>
                <c:ptCount val="4"/>
                <c:pt idx="0">
                  <c:v>0</c:v>
                </c:pt>
                <c:pt idx="1">
                  <c:v>0</c:v>
                </c:pt>
                <c:pt idx="2">
                  <c:v>0</c:v>
                </c:pt>
                <c:pt idx="3">
                  <c:v>0</c:v>
                </c:pt>
              </c:numCache>
            </c:numRef>
          </c:val>
        </c:ser>
        <c:firstSliceAng val="30"/>
      </c:pieChart>
      <c:spPr>
        <a:noFill/>
        <a:ln>
          <a:noFill/>
        </a:ln>
      </c:spPr>
    </c:plotArea>
    <c:plotVisOnly val="1"/>
    <c:dispBlanksAs val="gap"/>
    <c:showDLblsOverMax val="0"/>
  </c:chart>
  <c:txPr>
    <a:bodyPr vert="horz" rot="0"/>
    <a:lstStyle/>
    <a:p>
      <a:pPr>
        <a:defRPr lang="en-US" cap="none" sz="15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No One Group Accounts for Majority of Illegitimate Births Among Natives in 2003</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1"/>
            <c:showSerName val="0"/>
            <c:showLeaderLines val="1"/>
            <c:showPercent val="0"/>
          </c:dLbls>
          <c:cat>
            <c:strRef>
              <c:f>'Figure 4'!$A$27:$A$31</c:f>
              <c:strCache/>
            </c:strRef>
          </c:cat>
          <c:val>
            <c:numRef>
              <c:f>'Figure 4'!$B$27:$B$31</c:f>
              <c:numCache>
                <c:ptCount val="5"/>
                <c:pt idx="0">
                  <c:v>0</c:v>
                </c:pt>
                <c:pt idx="1">
                  <c:v>0</c:v>
                </c:pt>
                <c:pt idx="2">
                  <c:v>0</c:v>
                </c:pt>
                <c:pt idx="3">
                  <c:v>0</c:v>
                </c:pt>
                <c:pt idx="4">
                  <c:v>0</c:v>
                </c:pt>
              </c:numCache>
            </c:numRef>
          </c:val>
        </c:ser>
      </c:pieChart>
      <c:spPr>
        <a:noFill/>
        <a:ln>
          <a:noFill/>
        </a:ln>
      </c:spPr>
    </c:plotArea>
    <c:plotVisOnly val="1"/>
    <c:dispBlanksAs val="gap"/>
    <c:showDLblsOverMax val="0"/>
  </c:chart>
  <c:txPr>
    <a:bodyPr vert="horz" rot="0"/>
    <a:lstStyle/>
    <a:p>
      <a:pPr>
        <a:defRPr lang="en-US" cap="none" sz="15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Immigrants as a Share of Illegitimate Births by State 2003 and 1980</a:t>
            </a:r>
          </a:p>
        </c:rich>
      </c:tx>
      <c:layout/>
      <c:spPr>
        <a:noFill/>
        <a:ln>
          <a:noFill/>
        </a:ln>
      </c:spPr>
    </c:title>
    <c:plotArea>
      <c:layout>
        <c:manualLayout>
          <c:xMode val="edge"/>
          <c:yMode val="edge"/>
          <c:x val="0.0165"/>
          <c:y val="0.0485"/>
          <c:w val="0.965"/>
          <c:h val="0.9515"/>
        </c:manualLayout>
      </c:layout>
      <c:barChart>
        <c:barDir val="bar"/>
        <c:grouping val="clustered"/>
        <c:varyColors val="0"/>
        <c:ser>
          <c:idx val="0"/>
          <c:order val="0"/>
          <c:tx>
            <c:strRef>
              <c:f>'Figure 5 St Share'!$E$6</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00" b="0" i="0" u="none" baseline="0">
                    <a:latin typeface="Arial"/>
                    <a:ea typeface="Arial"/>
                    <a:cs typeface="Arial"/>
                  </a:defRPr>
                </a:pPr>
              </a:p>
            </c:txPr>
            <c:showLegendKey val="0"/>
            <c:showVal val="1"/>
            <c:showBubbleSize val="0"/>
            <c:showCatName val="0"/>
            <c:showSerName val="0"/>
            <c:showPercent val="0"/>
          </c:dLbls>
          <c:cat>
            <c:strRef>
              <c:f>'Figure 5 St Share'!$D$7:$D$58</c:f>
              <c:strCache/>
            </c:strRef>
          </c:cat>
          <c:val>
            <c:numRef>
              <c:f>'Figure 5 St Share'!$E$7:$E$58</c:f>
              <c:numCach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er>
        <c:ser>
          <c:idx val="1"/>
          <c:order val="1"/>
          <c:tx>
            <c:strRef>
              <c:f>'Figure 5 St Share'!$F$6</c:f>
              <c:strCache>
                <c:ptCount val="1"/>
                <c:pt idx="0">
                  <c:v>1980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00" b="0" i="0" u="none" baseline="0">
                    <a:latin typeface="Arial"/>
                    <a:ea typeface="Arial"/>
                    <a:cs typeface="Arial"/>
                  </a:defRPr>
                </a:pPr>
              </a:p>
            </c:txPr>
            <c:showLegendKey val="0"/>
            <c:showVal val="1"/>
            <c:showBubbleSize val="0"/>
            <c:showCatName val="0"/>
            <c:showSerName val="0"/>
            <c:showPercent val="0"/>
          </c:dLbls>
          <c:cat>
            <c:strRef>
              <c:f>'Figure 5 St Share'!$D$7:$D$58</c:f>
              <c:strCache/>
            </c:strRef>
          </c:cat>
          <c:val>
            <c:numRef>
              <c:f>'Figure 5 St Share'!$F$7:$F$58</c:f>
              <c:numCach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er>
        <c:axId val="17199911"/>
        <c:axId val="20581472"/>
      </c:barChart>
      <c:catAx>
        <c:axId val="17199911"/>
        <c:scaling>
          <c:orientation val="minMax"/>
        </c:scaling>
        <c:axPos val="l"/>
        <c:delete val="0"/>
        <c:numFmt formatCode="General" sourceLinked="1"/>
        <c:majorTickMark val="out"/>
        <c:minorTickMark val="none"/>
        <c:tickLblPos val="nextTo"/>
        <c:txPr>
          <a:bodyPr/>
          <a:lstStyle/>
          <a:p>
            <a:pPr>
              <a:defRPr lang="en-US" cap="none" sz="625" b="0" i="0" u="none" baseline="0">
                <a:latin typeface="Arial"/>
                <a:ea typeface="Arial"/>
                <a:cs typeface="Arial"/>
              </a:defRPr>
            </a:pPr>
          </a:p>
        </c:txPr>
        <c:crossAx val="20581472"/>
        <c:crosses val="autoZero"/>
        <c:auto val="1"/>
        <c:lblOffset val="100"/>
        <c:noMultiLvlLbl val="0"/>
      </c:catAx>
      <c:valAx>
        <c:axId val="20581472"/>
        <c:scaling>
          <c:orientation val="minMax"/>
        </c:scaling>
        <c:axPos val="b"/>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7199911"/>
        <c:crossesAt val="1"/>
        <c:crossBetween val="between"/>
        <c:dispUnits/>
      </c:valAx>
      <c:dTable>
        <c:showHorzBorder val="1"/>
        <c:showVertBorder val="1"/>
        <c:showOutline val="1"/>
        <c:showKeys val="1"/>
        <c:txPr>
          <a:bodyPr vert="horz" rot="0"/>
          <a:lstStyle/>
          <a:p>
            <a:pPr>
              <a:defRPr lang="en-US" cap="none" sz="600" b="0" i="0" u="none" baseline="0">
                <a:latin typeface="Arial"/>
                <a:ea typeface="Arial"/>
                <a:cs typeface="Arial"/>
              </a:defRPr>
            </a:pPr>
          </a:p>
        </c:txPr>
      </c:dTable>
      <c:spPr>
        <a:noFill/>
        <a:ln>
          <a:noFill/>
        </a:ln>
      </c:spPr>
    </c:plotArea>
    <c:legend>
      <c:legendPos val="r"/>
      <c:layout>
        <c:manualLayout>
          <c:xMode val="edge"/>
          <c:yMode val="edge"/>
          <c:x val="0.5185"/>
          <c:y val="0.332"/>
        </c:manualLayout>
      </c:layout>
      <c:overlay val="0"/>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Immigrants as a Share of Illegitimate Births By CMSA 2003</a:t>
            </a:r>
          </a:p>
        </c:rich>
      </c:tx>
      <c:layout/>
      <c:spPr>
        <a:noFill/>
        <a:ln>
          <a:noFill/>
        </a:ln>
      </c:spPr>
    </c:title>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'Figure 6  CMSA share'!$A$3:$A$22</c:f>
              <c:strCache/>
            </c:strRef>
          </c:cat>
          <c:val>
            <c:numRef>
              <c:f>'Figure 6  CMSA share'!$B$3:$B$22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axId val="51015521"/>
        <c:axId val="56486506"/>
      </c:barChart>
      <c:catAx>
        <c:axId val="51015521"/>
        <c:scaling>
          <c:orientation val="minMax"/>
        </c:scaling>
        <c:axPos val="l"/>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56486506"/>
        <c:crosses val="autoZero"/>
        <c:auto val="1"/>
        <c:lblOffset val="100"/>
        <c:noMultiLvlLbl val="0"/>
      </c:catAx>
      <c:valAx>
        <c:axId val="56486506"/>
        <c:scaling>
          <c:orientation val="minMax"/>
          <c:max val="0.5"/>
        </c:scaling>
        <c:axPos val="b"/>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1015521"/>
        <c:crossesAt val="1"/>
        <c:crossBetween val="between"/>
        <c:dispUnits/>
      </c:valAx>
      <c:spPr>
        <a:noFill/>
        <a:ln>
          <a:noFill/>
        </a:ln>
      </c:spPr>
    </c:plotArea>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xdr:row>
      <xdr:rowOff>123825</xdr:rowOff>
    </xdr:from>
    <xdr:to>
      <xdr:col>7</xdr:col>
      <xdr:colOff>1028700</xdr:colOff>
      <xdr:row>30</xdr:row>
      <xdr:rowOff>66675</xdr:rowOff>
    </xdr:to>
    <xdr:graphicFrame>
      <xdr:nvGraphicFramePr>
        <xdr:cNvPr id="1" name="Chart 2"/>
        <xdr:cNvGraphicFramePr/>
      </xdr:nvGraphicFramePr>
      <xdr:xfrm>
        <a:off x="85725" y="771525"/>
        <a:ext cx="7200900" cy="41529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0</xdr:rowOff>
    </xdr:from>
    <xdr:to>
      <xdr:col>11</xdr:col>
      <xdr:colOff>133350</xdr:colOff>
      <xdr:row>35</xdr:row>
      <xdr:rowOff>66675</xdr:rowOff>
    </xdr:to>
    <xdr:graphicFrame>
      <xdr:nvGraphicFramePr>
        <xdr:cNvPr id="1" name="Chart 1"/>
        <xdr:cNvGraphicFramePr/>
      </xdr:nvGraphicFramePr>
      <xdr:xfrm>
        <a:off x="38100" y="647700"/>
        <a:ext cx="6591300" cy="5086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5</xdr:row>
      <xdr:rowOff>66675</xdr:rowOff>
    </xdr:from>
    <xdr:to>
      <xdr:col>6</xdr:col>
      <xdr:colOff>323850</xdr:colOff>
      <xdr:row>25</xdr:row>
      <xdr:rowOff>123825</xdr:rowOff>
    </xdr:to>
    <xdr:graphicFrame>
      <xdr:nvGraphicFramePr>
        <xdr:cNvPr id="1" name="Chart 5"/>
        <xdr:cNvGraphicFramePr/>
      </xdr:nvGraphicFramePr>
      <xdr:xfrm>
        <a:off x="209550" y="1933575"/>
        <a:ext cx="5076825" cy="3295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0</xdr:row>
      <xdr:rowOff>85725</xdr:rowOff>
    </xdr:from>
    <xdr:to>
      <xdr:col>12</xdr:col>
      <xdr:colOff>0</xdr:colOff>
      <xdr:row>20</xdr:row>
      <xdr:rowOff>133350</xdr:rowOff>
    </xdr:to>
    <xdr:graphicFrame>
      <xdr:nvGraphicFramePr>
        <xdr:cNvPr id="1" name="Chart 1"/>
        <xdr:cNvGraphicFramePr/>
      </xdr:nvGraphicFramePr>
      <xdr:xfrm>
        <a:off x="2895600" y="85725"/>
        <a:ext cx="5229225" cy="3286125"/>
      </xdr:xfrm>
      <a:graphic>
        <a:graphicData uri="http://schemas.openxmlformats.org/drawingml/2006/chart">
          <c:chart xmlns:c="http://schemas.openxmlformats.org/drawingml/2006/chart" r:id="rId1"/>
        </a:graphicData>
      </a:graphic>
    </xdr:graphicFrame>
    <xdr:clientData/>
  </xdr:twoCellAnchor>
  <xdr:twoCellAnchor>
    <xdr:from>
      <xdr:col>2</xdr:col>
      <xdr:colOff>219075</xdr:colOff>
      <xdr:row>21</xdr:row>
      <xdr:rowOff>66675</xdr:rowOff>
    </xdr:from>
    <xdr:to>
      <xdr:col>12</xdr:col>
      <xdr:colOff>0</xdr:colOff>
      <xdr:row>38</xdr:row>
      <xdr:rowOff>76200</xdr:rowOff>
    </xdr:to>
    <xdr:graphicFrame>
      <xdr:nvGraphicFramePr>
        <xdr:cNvPr id="2" name="Chart 2"/>
        <xdr:cNvGraphicFramePr/>
      </xdr:nvGraphicFramePr>
      <xdr:xfrm>
        <a:off x="2438400" y="3467100"/>
        <a:ext cx="5686425" cy="27622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4</xdr:row>
      <xdr:rowOff>95250</xdr:rowOff>
    </xdr:from>
    <xdr:to>
      <xdr:col>8</xdr:col>
      <xdr:colOff>304800</xdr:colOff>
      <xdr:row>75</xdr:row>
      <xdr:rowOff>95250</xdr:rowOff>
    </xdr:to>
    <xdr:graphicFrame>
      <xdr:nvGraphicFramePr>
        <xdr:cNvPr id="1" name="Chart 1"/>
        <xdr:cNvGraphicFramePr/>
      </xdr:nvGraphicFramePr>
      <xdr:xfrm>
        <a:off x="304800" y="742950"/>
        <a:ext cx="5162550" cy="114966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0</xdr:rowOff>
    </xdr:from>
    <xdr:to>
      <xdr:col>4</xdr:col>
      <xdr:colOff>57150</xdr:colOff>
      <xdr:row>24</xdr:row>
      <xdr:rowOff>85725</xdr:rowOff>
    </xdr:to>
    <xdr:graphicFrame>
      <xdr:nvGraphicFramePr>
        <xdr:cNvPr id="1" name="Chart 1"/>
        <xdr:cNvGraphicFramePr/>
      </xdr:nvGraphicFramePr>
      <xdr:xfrm>
        <a:off x="209550" y="0"/>
        <a:ext cx="5153025" cy="3971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3:T104"/>
  <sheetViews>
    <sheetView workbookViewId="0" topLeftCell="A32">
      <selection activeCell="B36" sqref="B36"/>
    </sheetView>
  </sheetViews>
  <sheetFormatPr defaultColWidth="11.421875" defaultRowHeight="12.75"/>
  <cols>
    <col min="1" max="1" width="17.00390625" style="0" customWidth="1"/>
    <col min="2" max="2" width="8.8515625" style="0" customWidth="1"/>
    <col min="3" max="3" width="10.7109375" style="0" customWidth="1"/>
    <col min="4" max="4" width="11.00390625" style="0" customWidth="1"/>
    <col min="5" max="5" width="12.8515625" style="0" bestFit="1" customWidth="1"/>
    <col min="6" max="7" width="16.7109375" style="0" bestFit="1" customWidth="1"/>
    <col min="8" max="8" width="16.8515625" style="0" customWidth="1"/>
    <col min="9" max="9" width="8.8515625" style="0" customWidth="1"/>
    <col min="10" max="10" width="17.00390625" style="0" customWidth="1"/>
    <col min="11" max="16384" width="8.8515625" style="0" customWidth="1"/>
  </cols>
  <sheetData>
    <row r="3" spans="2:5" ht="12.75">
      <c r="B3" s="1"/>
      <c r="C3" s="2"/>
      <c r="D3" s="2"/>
      <c r="E3" s="1"/>
    </row>
    <row r="4" spans="2:5" ht="12.75">
      <c r="B4" s="3"/>
      <c r="C4" s="3"/>
      <c r="D4" s="3"/>
      <c r="E4" s="3"/>
    </row>
    <row r="5" spans="2:5" ht="12.75">
      <c r="B5" s="3"/>
      <c r="C5" s="3"/>
      <c r="D5" s="3"/>
      <c r="E5" s="3"/>
    </row>
    <row r="7" spans="2:6" ht="12.75">
      <c r="B7">
        <v>1980</v>
      </c>
      <c r="C7">
        <v>2003</v>
      </c>
      <c r="F7" s="3"/>
    </row>
    <row r="8" spans="1:6" ht="12.75">
      <c r="A8" t="s">
        <v>320</v>
      </c>
      <c r="B8" s="5">
        <v>0.188</v>
      </c>
      <c r="C8" s="5">
        <v>0.354</v>
      </c>
      <c r="D8" s="20">
        <f>C8-B8</f>
        <v>0.16599999999999998</v>
      </c>
      <c r="E8" s="20"/>
      <c r="F8" s="3"/>
    </row>
    <row r="9" spans="1:12" ht="12.75">
      <c r="A9" t="s">
        <v>319</v>
      </c>
      <c r="B9" s="5">
        <v>0.133</v>
      </c>
      <c r="C9" s="5">
        <v>0.315</v>
      </c>
      <c r="D9" s="20">
        <f>C9-B9</f>
        <v>0.182</v>
      </c>
      <c r="F9" s="3"/>
      <c r="L9">
        <v>4400</v>
      </c>
    </row>
    <row r="10" spans="1:12" ht="12.75">
      <c r="A10" s="1" t="s">
        <v>318</v>
      </c>
      <c r="B10" s="5">
        <v>0.188</v>
      </c>
      <c r="C10" s="5">
        <v>0.419</v>
      </c>
      <c r="D10" s="20">
        <f>C10-B10</f>
        <v>0.23099999999999998</v>
      </c>
      <c r="L10">
        <v>2200</v>
      </c>
    </row>
    <row r="11" spans="1:13" ht="12.75">
      <c r="A11" t="s">
        <v>317</v>
      </c>
      <c r="B11" s="20">
        <v>0.099</v>
      </c>
      <c r="C11" s="6">
        <v>0.243</v>
      </c>
      <c r="D11" s="20">
        <f>C11-B11</f>
        <v>0.144</v>
      </c>
      <c r="M11">
        <f>L9-L10</f>
        <v>2200</v>
      </c>
    </row>
    <row r="12" spans="2:13" ht="12.75">
      <c r="B12" s="20">
        <f>B10-B11</f>
        <v>0.089</v>
      </c>
      <c r="C12" s="20">
        <f>C10-C11</f>
        <v>0.176</v>
      </c>
      <c r="M12">
        <v>55</v>
      </c>
    </row>
    <row r="13" ht="12.75">
      <c r="M13">
        <f>M11+M12</f>
        <v>2255</v>
      </c>
    </row>
    <row r="36" spans="6:11" ht="12.75">
      <c r="F36" s="7">
        <v>2003</v>
      </c>
      <c r="G36" s="7" t="s">
        <v>264</v>
      </c>
      <c r="J36" s="23" t="s">
        <v>289</v>
      </c>
      <c r="K36" s="1" t="s">
        <v>296</v>
      </c>
    </row>
    <row r="37" spans="6:7" ht="12.75">
      <c r="F37">
        <v>1</v>
      </c>
      <c r="G37">
        <v>2</v>
      </c>
    </row>
    <row r="38" spans="5:11" ht="12.75">
      <c r="E38" t="s">
        <v>266</v>
      </c>
      <c r="F38" s="4">
        <v>2009454</v>
      </c>
      <c r="G38" s="4">
        <v>1100144</v>
      </c>
      <c r="H38" s="4">
        <v>3109598</v>
      </c>
      <c r="I38">
        <f>G38/H38</f>
        <v>0.35378978247349013</v>
      </c>
      <c r="J38" s="5">
        <f>(G38+G39)/(H38+H39)</f>
        <v>0.35504242045884693</v>
      </c>
      <c r="K38" s="19"/>
    </row>
    <row r="39" spans="5:11" ht="12.75">
      <c r="E39" t="s">
        <v>265</v>
      </c>
      <c r="F39" s="4">
        <v>11300</v>
      </c>
      <c r="G39" s="4">
        <v>12260</v>
      </c>
      <c r="H39" s="4">
        <v>23560</v>
      </c>
      <c r="I39">
        <f>G39/H39</f>
        <v>0.5203735144312394</v>
      </c>
      <c r="J39" s="5">
        <f>(G38+S49)/(H38+T49)</f>
        <v>0.35411999763657753</v>
      </c>
      <c r="K39" s="5"/>
    </row>
    <row r="40" spans="5:10" ht="12.75">
      <c r="E40" t="s">
        <v>267</v>
      </c>
      <c r="F40" s="4">
        <v>650551</v>
      </c>
      <c r="G40" s="4">
        <v>296971</v>
      </c>
      <c r="H40" s="4">
        <v>947522</v>
      </c>
      <c r="I40">
        <f>G40/H40</f>
        <v>0.31341858025460095</v>
      </c>
      <c r="J40" s="12"/>
    </row>
    <row r="41" spans="5:10" ht="12.75">
      <c r="E41" t="s">
        <v>268</v>
      </c>
      <c r="F41" s="4">
        <v>7461</v>
      </c>
      <c r="G41" s="4">
        <v>7951</v>
      </c>
      <c r="H41" s="4">
        <v>15412</v>
      </c>
      <c r="I41">
        <f>G41/H41</f>
        <v>0.5158967038671165</v>
      </c>
      <c r="J41" s="11"/>
    </row>
    <row r="42" spans="2:10" ht="12.75">
      <c r="B42">
        <f>18.8-13.3</f>
        <v>5.5</v>
      </c>
      <c r="F42" s="4">
        <v>2678766</v>
      </c>
      <c r="G42" s="4">
        <v>1417326</v>
      </c>
      <c r="H42" s="4">
        <v>4096092</v>
      </c>
      <c r="I42">
        <f>G42/H42</f>
        <v>0.34601908355574046</v>
      </c>
      <c r="J42" s="10"/>
    </row>
    <row r="43" ht="12.75">
      <c r="J43" s="10"/>
    </row>
    <row r="44" spans="6:10" ht="12.75">
      <c r="F44" s="7">
        <v>2003</v>
      </c>
      <c r="G44" s="8" t="s">
        <v>269</v>
      </c>
      <c r="J44" s="10"/>
    </row>
    <row r="45" spans="6:10" ht="12.75">
      <c r="F45">
        <v>1</v>
      </c>
      <c r="G45">
        <v>2</v>
      </c>
      <c r="J45" s="11"/>
    </row>
    <row r="46" spans="5:15" ht="12.75">
      <c r="E46" s="9" t="s">
        <v>266</v>
      </c>
      <c r="F46" s="4">
        <v>2009246</v>
      </c>
      <c r="G46" s="4">
        <v>1100097</v>
      </c>
      <c r="H46" s="4">
        <v>3109343</v>
      </c>
      <c r="I46">
        <f>G46/H46</f>
        <v>0.3538036813564795</v>
      </c>
      <c r="J46" s="5">
        <f>(G46+G47)/(H46+H47)</f>
        <v>0.35505701756905916</v>
      </c>
      <c r="K46" s="19">
        <f>(G46+S57)/(H46+T57)</f>
        <v>0.35460081626017403</v>
      </c>
      <c r="O46" t="s">
        <v>291</v>
      </c>
    </row>
    <row r="47" spans="5:20" ht="12.75">
      <c r="E47" s="9" t="s">
        <v>265</v>
      </c>
      <c r="F47" s="4">
        <v>11292</v>
      </c>
      <c r="G47" s="4">
        <v>12259</v>
      </c>
      <c r="H47" s="4">
        <v>23551</v>
      </c>
      <c r="I47">
        <f>G47/H47</f>
        <v>0.5205299138040848</v>
      </c>
      <c r="J47" s="11">
        <f>(G47+G48)/(H47+H48)</f>
        <v>0.3190597703507316</v>
      </c>
      <c r="K47" s="5">
        <f>(G48+S61)/(T61+H48)</f>
        <v>0.3140209842193573</v>
      </c>
      <c r="R47" t="s">
        <v>292</v>
      </c>
      <c r="T47" t="s">
        <v>262</v>
      </c>
    </row>
    <row r="48" spans="5:19" ht="12.75">
      <c r="E48" s="9" t="s">
        <v>267</v>
      </c>
      <c r="F48" s="4">
        <v>645959</v>
      </c>
      <c r="G48" s="4">
        <v>295701</v>
      </c>
      <c r="H48" s="4">
        <v>941660</v>
      </c>
      <c r="I48">
        <f>G48/H48</f>
        <v>0.3140209842193573</v>
      </c>
      <c r="J48" s="11"/>
      <c r="K48" s="11"/>
      <c r="R48">
        <v>1</v>
      </c>
      <c r="S48">
        <v>2</v>
      </c>
    </row>
    <row r="49" spans="5:20" ht="12.75">
      <c r="E49" s="9" t="s">
        <v>268</v>
      </c>
      <c r="F49" s="4">
        <v>7458</v>
      </c>
      <c r="G49" s="4">
        <v>7938</v>
      </c>
      <c r="H49" s="4">
        <v>15396</v>
      </c>
      <c r="I49">
        <f>G49/H49</f>
        <v>0.5155884645362432</v>
      </c>
      <c r="J49" s="11"/>
      <c r="O49" t="s">
        <v>293</v>
      </c>
      <c r="P49">
        <v>1</v>
      </c>
      <c r="Q49" t="s">
        <v>285</v>
      </c>
      <c r="R49">
        <v>1899</v>
      </c>
      <c r="S49">
        <v>2631</v>
      </c>
      <c r="T49">
        <v>4530</v>
      </c>
    </row>
    <row r="50" spans="6:20" ht="12.75">
      <c r="F50" s="4">
        <v>2673955</v>
      </c>
      <c r="G50" s="4">
        <v>1415995</v>
      </c>
      <c r="H50" s="4">
        <v>4089950</v>
      </c>
      <c r="I50">
        <f>G50/H50</f>
        <v>0.34621327889094</v>
      </c>
      <c r="J50" s="11"/>
      <c r="Q50" t="s">
        <v>294</v>
      </c>
      <c r="R50">
        <v>41.920529801324506</v>
      </c>
      <c r="S50">
        <v>58.079470198675494</v>
      </c>
      <c r="T50">
        <v>100</v>
      </c>
    </row>
    <row r="51" spans="10:20" ht="12.75">
      <c r="J51">
        <v>5307</v>
      </c>
      <c r="K51">
        <v>10866</v>
      </c>
      <c r="Q51" t="s">
        <v>295</v>
      </c>
      <c r="R51">
        <v>25.462590506838293</v>
      </c>
      <c r="S51">
        <v>33.14436885865457</v>
      </c>
      <c r="T51">
        <v>29.423226812159</v>
      </c>
    </row>
    <row r="52" spans="6:20" ht="12.75">
      <c r="F52" s="7">
        <v>1990</v>
      </c>
      <c r="G52" s="7" t="s">
        <v>264</v>
      </c>
      <c r="J52" s="11"/>
      <c r="Q52" t="s">
        <v>287</v>
      </c>
      <c r="R52">
        <v>12.334372564302416</v>
      </c>
      <c r="S52">
        <v>17.088854247856585</v>
      </c>
      <c r="T52">
        <v>29.423226812159</v>
      </c>
    </row>
    <row r="53" spans="5:20" ht="12.75">
      <c r="E53" s="9"/>
      <c r="F53" s="9">
        <v>1</v>
      </c>
      <c r="G53" s="9">
        <v>2</v>
      </c>
      <c r="I53" s="9"/>
      <c r="J53" s="11" t="s">
        <v>270</v>
      </c>
      <c r="P53">
        <v>2</v>
      </c>
      <c r="Q53" t="s">
        <v>285</v>
      </c>
      <c r="R53">
        <v>5559</v>
      </c>
      <c r="S53">
        <v>5307</v>
      </c>
      <c r="T53">
        <v>10866</v>
      </c>
    </row>
    <row r="54" spans="6:20" ht="12.75">
      <c r="F54" s="9">
        <v>2518844</v>
      </c>
      <c r="G54" s="9">
        <v>986180</v>
      </c>
      <c r="H54" s="9">
        <v>3505024</v>
      </c>
      <c r="I54">
        <f>G54/H54</f>
        <v>0.2813618394624402</v>
      </c>
      <c r="J54" s="12">
        <f>(G54+G55+G57)/(H54+H55+H57)</f>
        <v>0.28406412582327983</v>
      </c>
      <c r="Q54" t="s">
        <v>294</v>
      </c>
      <c r="R54">
        <v>51.15958034235229</v>
      </c>
      <c r="S54">
        <v>48.84041965764771</v>
      </c>
      <c r="T54">
        <v>100</v>
      </c>
    </row>
    <row r="55" spans="6:20" ht="12.75">
      <c r="F55" s="9">
        <v>13580</v>
      </c>
      <c r="G55" s="9">
        <v>14884</v>
      </c>
      <c r="H55" s="9">
        <v>28464</v>
      </c>
      <c r="I55">
        <f>G55/H55</f>
        <v>0.5229061270376616</v>
      </c>
      <c r="J55" s="11"/>
      <c r="Q55" t="s">
        <v>295</v>
      </c>
      <c r="R55">
        <v>74.5374094931617</v>
      </c>
      <c r="S55">
        <v>66.85563114134543</v>
      </c>
      <c r="T55">
        <v>70.576773187841</v>
      </c>
    </row>
    <row r="56" spans="6:20" ht="12.75">
      <c r="F56" s="9">
        <v>461562</v>
      </c>
      <c r="G56" s="9">
        <v>159880</v>
      </c>
      <c r="H56" s="9">
        <v>621442</v>
      </c>
      <c r="I56">
        <f>G56/H56</f>
        <v>0.2572726014656235</v>
      </c>
      <c r="J56" s="11"/>
      <c r="Q56" t="s">
        <v>287</v>
      </c>
      <c r="R56">
        <v>36.10678098207327</v>
      </c>
      <c r="S56">
        <v>34.46999220576773</v>
      </c>
      <c r="T56">
        <v>70.576773187841</v>
      </c>
    </row>
    <row r="57" spans="6:20" ht="12.75">
      <c r="F57" s="9">
        <v>3045</v>
      </c>
      <c r="G57" s="9">
        <v>4942</v>
      </c>
      <c r="H57" s="9">
        <v>7987</v>
      </c>
      <c r="I57">
        <f>G57/H57</f>
        <v>0.6187554776511832</v>
      </c>
      <c r="J57" s="11"/>
      <c r="O57" t="s">
        <v>262</v>
      </c>
      <c r="Q57" t="s">
        <v>285</v>
      </c>
      <c r="R57">
        <v>7458</v>
      </c>
      <c r="S57">
        <v>7938</v>
      </c>
      <c r="T57">
        <v>15396</v>
      </c>
    </row>
    <row r="58" spans="5:20" ht="12" customHeight="1">
      <c r="E58" s="9"/>
      <c r="F58" s="9">
        <v>2997031</v>
      </c>
      <c r="G58" s="9">
        <v>1165886</v>
      </c>
      <c r="H58" s="9">
        <v>4162917</v>
      </c>
      <c r="I58">
        <f>G58/H58</f>
        <v>0.28006467580304867</v>
      </c>
      <c r="J58" s="11"/>
      <c r="Q58" t="s">
        <v>294</v>
      </c>
      <c r="R58">
        <v>48.44115354637568</v>
      </c>
      <c r="S58">
        <v>51.55884645362432</v>
      </c>
      <c r="T58">
        <v>100</v>
      </c>
    </row>
    <row r="59" spans="5:20" ht="12" customHeight="1">
      <c r="E59" s="9"/>
      <c r="F59" s="9"/>
      <c r="G59" s="9"/>
      <c r="H59" s="9"/>
      <c r="J59" s="11"/>
      <c r="Q59" t="s">
        <v>295</v>
      </c>
      <c r="R59">
        <v>100</v>
      </c>
      <c r="S59">
        <v>100</v>
      </c>
      <c r="T59">
        <v>100</v>
      </c>
    </row>
    <row r="60" spans="5:20" ht="12.75">
      <c r="E60" s="9"/>
      <c r="F60" s="7">
        <v>1990</v>
      </c>
      <c r="G60" s="8" t="s">
        <v>269</v>
      </c>
      <c r="H60" s="7"/>
      <c r="J60" s="11"/>
      <c r="Q60" t="s">
        <v>287</v>
      </c>
      <c r="R60">
        <v>48.44115354637568</v>
      </c>
      <c r="S60">
        <v>51.55884645362432</v>
      </c>
      <c r="T60">
        <v>100</v>
      </c>
    </row>
    <row r="61" spans="5:10" ht="12.75">
      <c r="E61" s="9"/>
      <c r="F61" s="9">
        <v>1</v>
      </c>
      <c r="G61" s="9">
        <v>2</v>
      </c>
      <c r="J61" s="11" t="s">
        <v>270</v>
      </c>
    </row>
    <row r="62" spans="5:10" ht="12.75">
      <c r="E62" s="9" t="s">
        <v>266</v>
      </c>
      <c r="F62" s="9">
        <v>2518497</v>
      </c>
      <c r="G62" s="9">
        <v>986143</v>
      </c>
      <c r="H62">
        <v>3504640</v>
      </c>
      <c r="I62" s="5">
        <f>G62/H62</f>
        <v>0.2813821105734112</v>
      </c>
      <c r="J62" s="12">
        <f>(G62+G63+G65)/(H62+H63+H65)</f>
        <v>0.284084471642752</v>
      </c>
    </row>
    <row r="63" spans="5:10" ht="12.75">
      <c r="E63" s="9" t="s">
        <v>265</v>
      </c>
      <c r="F63" s="9">
        <v>13569</v>
      </c>
      <c r="G63" s="9">
        <v>14878</v>
      </c>
      <c r="H63">
        <v>28447</v>
      </c>
      <c r="I63" s="5">
        <f>G63/H63</f>
        <v>0.5230076985270855</v>
      </c>
      <c r="J63" s="11"/>
    </row>
    <row r="64" spans="5:10" ht="12.75">
      <c r="E64" s="9" t="s">
        <v>267</v>
      </c>
      <c r="F64" s="9">
        <v>457721</v>
      </c>
      <c r="G64" s="9">
        <v>159421</v>
      </c>
      <c r="H64">
        <v>617142</v>
      </c>
      <c r="I64" s="5">
        <f>G64/H64</f>
        <v>0.25832142359456983</v>
      </c>
      <c r="J64" s="11"/>
    </row>
    <row r="65" spans="5:10" ht="12.75">
      <c r="E65" s="9" t="s">
        <v>268</v>
      </c>
      <c r="F65" s="9">
        <v>3041</v>
      </c>
      <c r="G65" s="9">
        <v>4942</v>
      </c>
      <c r="H65">
        <v>7983</v>
      </c>
      <c r="I65" s="5">
        <f>G65/H65</f>
        <v>0.6190655142177126</v>
      </c>
      <c r="J65" s="11"/>
    </row>
    <row r="66" spans="5:10" ht="12.75">
      <c r="E66" s="9"/>
      <c r="F66" s="9">
        <v>2992828</v>
      </c>
      <c r="G66" s="9">
        <v>1165384</v>
      </c>
      <c r="H66">
        <v>4158212</v>
      </c>
      <c r="I66" s="5">
        <f>G66/H66</f>
        <v>0.2802608428815077</v>
      </c>
      <c r="J66" s="11"/>
    </row>
    <row r="70" spans="6:8" ht="12.75">
      <c r="F70" s="1" t="s">
        <v>271</v>
      </c>
      <c r="H70" s="7">
        <v>1995</v>
      </c>
    </row>
    <row r="71" ht="12.75">
      <c r="H71">
        <v>1</v>
      </c>
    </row>
    <row r="72" spans="3:9" s="13" customFormat="1" ht="13.5" customHeight="1">
      <c r="C72" s="14"/>
      <c r="D72" s="14"/>
      <c r="E72" s="9" t="s">
        <v>266</v>
      </c>
      <c r="F72" s="15">
        <v>2132392</v>
      </c>
      <c r="G72" s="15">
        <v>1037993</v>
      </c>
      <c r="H72" s="15">
        <v>3170385</v>
      </c>
      <c r="I72" s="18">
        <f>G72/H72</f>
        <v>0.3274028233164111</v>
      </c>
    </row>
    <row r="73" spans="5:9" ht="12.75">
      <c r="E73" s="9" t="s">
        <v>265</v>
      </c>
      <c r="F73" s="16">
        <v>10891</v>
      </c>
      <c r="G73" s="17">
        <v>13304</v>
      </c>
      <c r="H73" s="17">
        <v>24195</v>
      </c>
      <c r="I73" s="18">
        <f>G73/H73</f>
        <v>0.5498656747261831</v>
      </c>
    </row>
    <row r="74" spans="5:10" ht="12.75">
      <c r="E74" s="9" t="s">
        <v>267</v>
      </c>
      <c r="F74" s="17">
        <v>501321</v>
      </c>
      <c r="G74" s="17">
        <v>197469</v>
      </c>
      <c r="H74" s="17">
        <v>698790</v>
      </c>
      <c r="I74" s="18">
        <f>G74/H74</f>
        <v>0.28258704331773493</v>
      </c>
      <c r="J74">
        <f>(G73+G74)/(H74+H73)</f>
        <v>0.29153163620268746</v>
      </c>
    </row>
    <row r="75" spans="5:9" ht="12.75">
      <c r="E75" s="9" t="s">
        <v>268</v>
      </c>
      <c r="F75" s="16">
        <v>3863</v>
      </c>
      <c r="G75" s="17">
        <v>5779</v>
      </c>
      <c r="H75" s="17">
        <v>9642</v>
      </c>
      <c r="I75" s="18">
        <f>G75/H75</f>
        <v>0.599356979879693</v>
      </c>
    </row>
    <row r="76" spans="6:9" ht="12.75">
      <c r="F76" s="17">
        <v>2648467</v>
      </c>
      <c r="G76" s="17">
        <v>1254545</v>
      </c>
      <c r="H76" s="17">
        <v>3903012</v>
      </c>
      <c r="I76" s="18">
        <f>G76/H76</f>
        <v>0.3214299622957859</v>
      </c>
    </row>
    <row r="77" spans="5:8" ht="12.75">
      <c r="E77" s="4"/>
      <c r="F77" s="4"/>
      <c r="G77" s="4"/>
      <c r="H77" s="5"/>
    </row>
    <row r="79" spans="5:8" ht="12.75">
      <c r="E79" s="4"/>
      <c r="F79" s="21" t="s">
        <v>280</v>
      </c>
      <c r="G79" s="4"/>
      <c r="H79" s="7">
        <v>1995</v>
      </c>
    </row>
    <row r="80" spans="5:8" ht="12.75">
      <c r="E80" s="4"/>
      <c r="F80" s="4">
        <v>1</v>
      </c>
      <c r="G80" s="4">
        <v>2</v>
      </c>
      <c r="H80" s="6" t="s">
        <v>279</v>
      </c>
    </row>
    <row r="81" spans="5:10" ht="12.75">
      <c r="E81">
        <v>1</v>
      </c>
      <c r="F81">
        <v>2132023</v>
      </c>
      <c r="G81">
        <v>1037939</v>
      </c>
      <c r="H81">
        <v>3169962</v>
      </c>
      <c r="I81">
        <f>G81/H81</f>
        <v>0.32742947707259584</v>
      </c>
      <c r="J81">
        <f>(G81+G82)/(H81+H82)</f>
        <v>0.3291151921957084</v>
      </c>
    </row>
    <row r="82" spans="5:8" ht="12.75">
      <c r="E82">
        <v>2</v>
      </c>
      <c r="F82">
        <v>10877</v>
      </c>
      <c r="G82">
        <v>13301</v>
      </c>
      <c r="H82">
        <v>24178</v>
      </c>
    </row>
    <row r="83" spans="5:10" ht="12.75">
      <c r="E83">
        <v>3</v>
      </c>
      <c r="F83">
        <v>498858</v>
      </c>
      <c r="G83">
        <v>196959</v>
      </c>
      <c r="H83">
        <v>695817</v>
      </c>
      <c r="I83">
        <f>(G83)/(H83)</f>
        <v>0.28306149461711916</v>
      </c>
      <c r="J83">
        <f>(G83+G82)/(H82+H83)</f>
        <v>0.29202980576254</v>
      </c>
    </row>
    <row r="84" spans="6:8" ht="12.75">
      <c r="F84">
        <v>2641758</v>
      </c>
      <c r="G84">
        <v>1248199</v>
      </c>
      <c r="H84">
        <v>3889957</v>
      </c>
    </row>
    <row r="87" ht="12.75">
      <c r="F87">
        <v>1980</v>
      </c>
    </row>
    <row r="88" ht="12.75">
      <c r="F88" t="s">
        <v>284</v>
      </c>
    </row>
    <row r="89" ht="12.75">
      <c r="F89" t="s">
        <v>278</v>
      </c>
    </row>
    <row r="90" spans="6:11" ht="12.75">
      <c r="F90">
        <v>1</v>
      </c>
      <c r="G90">
        <v>2</v>
      </c>
      <c r="H90" t="s">
        <v>262</v>
      </c>
      <c r="K90" t="s">
        <v>298</v>
      </c>
    </row>
    <row r="91" spans="5:17" ht="12.75">
      <c r="E91" s="9" t="s">
        <v>266</v>
      </c>
      <c r="F91">
        <v>2621771</v>
      </c>
      <c r="G91">
        <v>605557</v>
      </c>
      <c r="H91">
        <v>3227328</v>
      </c>
      <c r="I91">
        <f>G91/H91</f>
        <v>0.18763416671624328</v>
      </c>
      <c r="J91">
        <f>(G91+G93)/(H91+H93)</f>
        <v>0.18990634579753438</v>
      </c>
      <c r="K91">
        <f>(P93+G91)/(H91+Q93)</f>
        <v>0.18787490739924498</v>
      </c>
      <c r="O91" t="s">
        <v>278</v>
      </c>
      <c r="Q91" t="s">
        <v>262</v>
      </c>
    </row>
    <row r="92" spans="5:16" ht="12.75">
      <c r="E92" t="s">
        <v>288</v>
      </c>
      <c r="F92">
        <v>289429</v>
      </c>
      <c r="G92">
        <v>44313</v>
      </c>
      <c r="H92">
        <v>333742</v>
      </c>
      <c r="I92">
        <f>G92/H92</f>
        <v>0.13277621635874418</v>
      </c>
      <c r="J92">
        <f>(G92+G93)/(H92+H93)</f>
        <v>0.15763636213625076</v>
      </c>
      <c r="K92">
        <f>(G92+P97)/(H92+Q97)</f>
        <v>0.13296737897069394</v>
      </c>
      <c r="O92">
        <v>1</v>
      </c>
      <c r="P92">
        <v>2</v>
      </c>
    </row>
    <row r="93" spans="5:17" ht="12.75">
      <c r="E93" s="9" t="s">
        <v>265</v>
      </c>
      <c r="F93">
        <v>16862</v>
      </c>
      <c r="G93">
        <v>13005</v>
      </c>
      <c r="H93">
        <v>29867</v>
      </c>
      <c r="I93">
        <f>G93/H93</f>
        <v>0.4354304081427663</v>
      </c>
      <c r="M93">
        <v>1</v>
      </c>
      <c r="N93" t="s">
        <v>285</v>
      </c>
      <c r="O93">
        <v>3801</v>
      </c>
      <c r="P93">
        <v>1836</v>
      </c>
      <c r="Q93">
        <v>5637</v>
      </c>
    </row>
    <row r="94" spans="6:17" ht="12.75">
      <c r="F94">
        <v>2928062</v>
      </c>
      <c r="G94">
        <v>662875</v>
      </c>
      <c r="H94">
        <v>3590937</v>
      </c>
      <c r="I94">
        <f>G94/H94</f>
        <v>0.18459666655249035</v>
      </c>
      <c r="N94" t="s">
        <v>297</v>
      </c>
      <c r="O94">
        <v>67.42948376796168</v>
      </c>
      <c r="P94">
        <v>32.570516232038315</v>
      </c>
      <c r="Q94">
        <v>100</v>
      </c>
    </row>
    <row r="95" spans="14:17" ht="12.75">
      <c r="N95" t="s">
        <v>286</v>
      </c>
      <c r="O95">
        <v>60.69945704247844</v>
      </c>
      <c r="P95">
        <v>80.27984258854394</v>
      </c>
      <c r="Q95">
        <v>65.93753655398292</v>
      </c>
    </row>
    <row r="96" spans="14:17" ht="12.75">
      <c r="N96" t="s">
        <v>287</v>
      </c>
      <c r="O96">
        <v>44.46134050766172</v>
      </c>
      <c r="P96">
        <v>21.476196046321206</v>
      </c>
      <c r="Q96">
        <v>65.93753655398292</v>
      </c>
    </row>
    <row r="97" spans="13:17" ht="12.75">
      <c r="M97">
        <v>2</v>
      </c>
      <c r="N97" t="s">
        <v>285</v>
      </c>
      <c r="O97">
        <v>2461</v>
      </c>
      <c r="P97">
        <v>451</v>
      </c>
      <c r="Q97">
        <v>2912</v>
      </c>
    </row>
    <row r="98" spans="14:17" ht="12.75">
      <c r="N98" t="s">
        <v>297</v>
      </c>
      <c r="O98">
        <v>84.51236263736264</v>
      </c>
      <c r="P98">
        <v>15.487637362637363</v>
      </c>
      <c r="Q98">
        <v>100</v>
      </c>
    </row>
    <row r="99" spans="14:17" ht="12.75">
      <c r="N99" t="s">
        <v>286</v>
      </c>
      <c r="O99">
        <v>39.30054295752156</v>
      </c>
      <c r="P99">
        <v>19.720157411456057</v>
      </c>
      <c r="Q99">
        <v>34.06246344601708</v>
      </c>
    </row>
    <row r="100" spans="14:17" ht="12.75">
      <c r="N100" t="s">
        <v>287</v>
      </c>
      <c r="O100">
        <v>28.786992630717045</v>
      </c>
      <c r="P100">
        <v>5.275470815300035</v>
      </c>
      <c r="Q100">
        <v>34.06246344601708</v>
      </c>
    </row>
    <row r="101" spans="12:17" ht="12.75">
      <c r="L101" t="s">
        <v>262</v>
      </c>
      <c r="N101" t="s">
        <v>285</v>
      </c>
      <c r="O101">
        <v>6262</v>
      </c>
      <c r="P101">
        <v>2287</v>
      </c>
      <c r="Q101">
        <v>8549</v>
      </c>
    </row>
    <row r="102" spans="14:17" ht="12.75">
      <c r="N102" t="s">
        <v>297</v>
      </c>
      <c r="O102">
        <v>73.24833313837875</v>
      </c>
      <c r="P102">
        <v>26.751666861621242</v>
      </c>
      <c r="Q102">
        <v>100</v>
      </c>
    </row>
    <row r="103" spans="14:17" ht="12.75">
      <c r="N103" t="s">
        <v>286</v>
      </c>
      <c r="O103">
        <v>100</v>
      </c>
      <c r="P103">
        <v>100</v>
      </c>
      <c r="Q103">
        <v>100</v>
      </c>
    </row>
    <row r="104" spans="14:17" ht="12.75">
      <c r="N104" t="s">
        <v>287</v>
      </c>
      <c r="O104">
        <v>73.24833313837875</v>
      </c>
      <c r="P104">
        <v>26.751666861621242</v>
      </c>
      <c r="Q104">
        <v>100</v>
      </c>
    </row>
  </sheetData>
  <printOptions/>
  <pageMargins left="0.75" right="0.75" top="1" bottom="1" header="0.5" footer="0.5"/>
  <pageSetup horizontalDpi="600" verticalDpi="600" orientation="portrait"/>
  <drawing r:id="rId1"/>
</worksheet>
</file>

<file path=xl/worksheets/sheet10.xml><?xml version="1.0" encoding="utf-8"?>
<worksheet xmlns="http://schemas.openxmlformats.org/spreadsheetml/2006/main" xmlns:r="http://schemas.openxmlformats.org/officeDocument/2006/relationships">
  <dimension ref="A2:P108"/>
  <sheetViews>
    <sheetView workbookViewId="0" topLeftCell="A1">
      <selection activeCell="I14" sqref="I14"/>
    </sheetView>
  </sheetViews>
  <sheetFormatPr defaultColWidth="11.421875" defaultRowHeight="12.75"/>
  <cols>
    <col min="1" max="3" width="8.8515625" style="0" customWidth="1"/>
    <col min="4" max="4" width="15.421875" style="0" customWidth="1"/>
    <col min="5" max="16384" width="8.8515625" style="0" customWidth="1"/>
  </cols>
  <sheetData>
    <row r="2" spans="1:11" ht="12.75">
      <c r="A2" t="s">
        <v>151</v>
      </c>
      <c r="I2" s="169" t="s">
        <v>253</v>
      </c>
      <c r="J2" s="5">
        <v>0.5348352675442013</v>
      </c>
      <c r="K2" s="5">
        <v>0.2277445236882323</v>
      </c>
    </row>
    <row r="3" ht="12.75">
      <c r="A3" t="s">
        <v>82</v>
      </c>
    </row>
    <row r="6" spans="5:6" ht="12.75">
      <c r="E6">
        <v>2003</v>
      </c>
      <c r="F6">
        <v>1980</v>
      </c>
    </row>
    <row r="7" spans="4:6" ht="12.75">
      <c r="D7" s="5" t="s">
        <v>236</v>
      </c>
      <c r="E7" s="5">
        <v>0.0107868897801134</v>
      </c>
      <c r="F7" s="5">
        <v>0.004421326397919376</v>
      </c>
    </row>
    <row r="8" spans="4:6" ht="12.75">
      <c r="D8" s="5" t="s">
        <v>213</v>
      </c>
      <c r="E8" s="5">
        <v>0.020125101985314114</v>
      </c>
      <c r="F8" s="5">
        <v>0.01189127972819932</v>
      </c>
    </row>
    <row r="9" spans="4:6" ht="12.75">
      <c r="D9" s="5" t="s">
        <v>205</v>
      </c>
      <c r="E9" s="5">
        <v>0.022783171521035598</v>
      </c>
      <c r="F9" s="5">
        <v>0.008340283569641367</v>
      </c>
    </row>
    <row r="10" spans="4:6" ht="12.75">
      <c r="D10" s="5" t="s">
        <v>215</v>
      </c>
      <c r="E10" s="5">
        <v>0.023296703296703296</v>
      </c>
      <c r="F10" s="5">
        <v>0.010507880910683012</v>
      </c>
    </row>
    <row r="11" spans="4:6" ht="12.75">
      <c r="D11" s="5" t="s">
        <v>212</v>
      </c>
      <c r="E11" s="5">
        <v>0.02435105688607722</v>
      </c>
      <c r="F11" s="5">
        <v>0.0029815146094215863</v>
      </c>
    </row>
    <row r="12" spans="4:6" ht="12.75">
      <c r="D12" s="5" t="s">
        <v>208</v>
      </c>
      <c r="E12" s="5">
        <v>0.028885535675792197</v>
      </c>
      <c r="F12" s="5">
        <v>0.017543859649122806</v>
      </c>
    </row>
    <row r="13" spans="4:6" ht="12.75">
      <c r="D13" s="5" t="s">
        <v>233</v>
      </c>
      <c r="E13" s="5">
        <v>0.034430379746835445</v>
      </c>
      <c r="F13" s="5">
        <v>0.012037037037037037</v>
      </c>
    </row>
    <row r="14" spans="4:6" ht="12.75">
      <c r="D14" s="5" t="s">
        <v>228</v>
      </c>
      <c r="E14" s="5">
        <v>0.03690918746680828</v>
      </c>
      <c r="F14" s="5">
        <v>0.006239364719228588</v>
      </c>
    </row>
    <row r="15" spans="4:6" ht="12.75">
      <c r="D15" s="5" t="s">
        <v>222</v>
      </c>
      <c r="E15" s="5">
        <v>0.03875897112549376</v>
      </c>
      <c r="F15" s="5">
        <v>0.008427153420824729</v>
      </c>
    </row>
    <row r="16" spans="4:6" ht="12.75">
      <c r="D16" s="5" t="s">
        <v>188</v>
      </c>
      <c r="E16" s="5">
        <v>0.04172274562584118</v>
      </c>
      <c r="F16" s="5">
        <v>0.004635242102260572</v>
      </c>
    </row>
    <row r="17" spans="4:6" ht="12.75">
      <c r="D17" s="5" t="s">
        <v>237</v>
      </c>
      <c r="E17" s="5">
        <v>0.053064958828911254</v>
      </c>
      <c r="F17" s="5">
        <v>0.02768166089965398</v>
      </c>
    </row>
    <row r="18" spans="4:6" ht="12.75">
      <c r="D18" s="5" t="s">
        <v>204</v>
      </c>
      <c r="E18" s="5">
        <v>0.05472849951804648</v>
      </c>
      <c r="F18" s="5">
        <v>0.009036144578313253</v>
      </c>
    </row>
    <row r="19" spans="4:6" ht="12.75">
      <c r="D19" s="5" t="s">
        <v>209</v>
      </c>
      <c r="E19" s="5">
        <v>0.05690123429530349</v>
      </c>
      <c r="F19" s="5">
        <v>0.009618249138187854</v>
      </c>
    </row>
    <row r="20" spans="4:6" ht="12.75">
      <c r="D20" s="5" t="s">
        <v>217</v>
      </c>
      <c r="E20" s="5">
        <v>0.05714285714285714</v>
      </c>
      <c r="F20" s="5">
        <v>0.02134756504336224</v>
      </c>
    </row>
    <row r="21" spans="4:6" ht="12.75">
      <c r="D21" s="5" t="s">
        <v>211</v>
      </c>
      <c r="E21" s="5">
        <v>0.05792660684321879</v>
      </c>
      <c r="F21" s="5">
        <v>0.00883874676631216</v>
      </c>
    </row>
    <row r="22" spans="4:6" ht="12.75">
      <c r="D22" s="5" t="s">
        <v>187</v>
      </c>
      <c r="E22" s="5">
        <v>0.06321839080459771</v>
      </c>
      <c r="F22" s="5">
        <v>0.024242424242424242</v>
      </c>
    </row>
    <row r="23" spans="4:6" ht="12.75">
      <c r="D23" s="5" t="s">
        <v>227</v>
      </c>
      <c r="E23" s="5">
        <v>0.07365054328776727</v>
      </c>
      <c r="F23" s="5">
        <v>0.005735492577597841</v>
      </c>
    </row>
    <row r="24" spans="4:6" ht="12.75">
      <c r="D24" s="5" t="s">
        <v>225</v>
      </c>
      <c r="E24" s="5">
        <v>0.07652711762386102</v>
      </c>
      <c r="F24" s="5">
        <v>0.01341615820039697</v>
      </c>
    </row>
    <row r="25" spans="4:6" ht="12.75">
      <c r="D25" s="5" t="s">
        <v>235</v>
      </c>
      <c r="E25" s="5">
        <v>0.07987703948924095</v>
      </c>
      <c r="F25" s="5">
        <v>0.008908685968819599</v>
      </c>
    </row>
    <row r="26" spans="4:6" ht="12.75">
      <c r="D26" s="5" t="s">
        <v>199</v>
      </c>
      <c r="E26" s="5">
        <v>0.08255752678728263</v>
      </c>
      <c r="F26" s="5">
        <v>0.010829587249693502</v>
      </c>
    </row>
    <row r="27" spans="4:6" ht="12.75">
      <c r="D27" s="5" t="s">
        <v>229</v>
      </c>
      <c r="E27" s="5">
        <v>0.08496999454446263</v>
      </c>
      <c r="F27" s="5">
        <v>0.004735193414438697</v>
      </c>
    </row>
    <row r="28" spans="4:6" ht="12.75">
      <c r="D28" s="5" t="s">
        <v>202</v>
      </c>
      <c r="E28" s="5">
        <v>0.08642206414576313</v>
      </c>
      <c r="F28" s="5">
        <v>0.008843736295863177</v>
      </c>
    </row>
    <row r="29" spans="4:6" ht="12.75">
      <c r="D29" s="5" t="s">
        <v>189</v>
      </c>
      <c r="E29" s="5">
        <v>0.09196683620149097</v>
      </c>
      <c r="F29" s="5">
        <v>0.005765199161425576</v>
      </c>
    </row>
    <row r="30" spans="4:6" ht="12.75">
      <c r="D30" s="5" t="s">
        <v>223</v>
      </c>
      <c r="E30" s="5">
        <v>0.09613247976297551</v>
      </c>
      <c r="F30" s="5">
        <v>0.019428102339581338</v>
      </c>
    </row>
    <row r="31" spans="4:6" ht="12.75">
      <c r="D31" s="5" t="s">
        <v>200</v>
      </c>
      <c r="E31" s="5">
        <v>0.1368312757201646</v>
      </c>
      <c r="F31" s="5">
        <v>0.0277602523659306</v>
      </c>
    </row>
    <row r="32" spans="4:6" ht="12.75">
      <c r="D32" s="5" t="s">
        <v>203</v>
      </c>
      <c r="E32" s="5">
        <v>0.14140035330014453</v>
      </c>
      <c r="F32" s="5">
        <v>0.02208835341365462</v>
      </c>
    </row>
    <row r="33" spans="4:6" ht="12.75">
      <c r="D33" s="5" t="s">
        <v>195</v>
      </c>
      <c r="E33" s="5">
        <v>0.15588865096359744</v>
      </c>
      <c r="F33" s="5">
        <v>0.01936619718309859</v>
      </c>
    </row>
    <row r="34" spans="4:6" ht="12.75">
      <c r="D34" s="5" t="s">
        <v>219</v>
      </c>
      <c r="E34" s="5">
        <v>0.16060561080599672</v>
      </c>
      <c r="F34" s="5">
        <v>0.06502554575011611</v>
      </c>
    </row>
    <row r="35" spans="4:6" ht="12.75">
      <c r="D35" s="5" t="s">
        <v>232</v>
      </c>
      <c r="E35" s="5">
        <v>0.1627247849882721</v>
      </c>
      <c r="F35" s="5">
        <v>0.01841065809734217</v>
      </c>
    </row>
    <row r="36" spans="4:6" ht="12.75">
      <c r="D36" s="5" t="s">
        <v>216</v>
      </c>
      <c r="E36" s="5">
        <v>0.1645619060018227</v>
      </c>
      <c r="F36" s="5">
        <v>0.01545253863134658</v>
      </c>
    </row>
    <row r="37" spans="4:6" ht="12.75">
      <c r="D37" s="5" t="s">
        <v>207</v>
      </c>
      <c r="E37" s="5">
        <v>0.17759963000077084</v>
      </c>
      <c r="F37" s="5">
        <v>0.02716787103946637</v>
      </c>
    </row>
    <row r="38" spans="4:6" ht="12.75">
      <c r="D38" s="5" t="s">
        <v>210</v>
      </c>
      <c r="E38" s="5">
        <v>0.17911601071502165</v>
      </c>
      <c r="F38" s="5">
        <v>0.015891624332421517</v>
      </c>
    </row>
    <row r="39" spans="4:6" ht="12.75">
      <c r="D39" s="169" t="s">
        <v>197</v>
      </c>
      <c r="E39" s="5">
        <v>0.1832468839513819</v>
      </c>
      <c r="F39" s="5">
        <v>0.00780161604903873</v>
      </c>
    </row>
    <row r="40" spans="4:6" ht="12.75">
      <c r="D40" s="5" t="s">
        <v>214</v>
      </c>
      <c r="E40" s="5">
        <v>0.1976983936705826</v>
      </c>
      <c r="F40" s="5">
        <v>0.007106788853562746</v>
      </c>
    </row>
    <row r="41" spans="4:6" ht="12.75">
      <c r="D41" s="5" t="s">
        <v>198</v>
      </c>
      <c r="E41" s="5">
        <v>0.20179074780301773</v>
      </c>
      <c r="F41" s="5">
        <v>0.10683895367160416</v>
      </c>
    </row>
    <row r="42" spans="4:6" ht="12.75">
      <c r="D42" s="5" t="s">
        <v>224</v>
      </c>
      <c r="E42" s="5">
        <v>0.2022371671699149</v>
      </c>
      <c r="F42" s="5">
        <v>0.03344324069712671</v>
      </c>
    </row>
    <row r="43" spans="4:6" ht="12.75">
      <c r="D43" s="5" t="s">
        <v>193</v>
      </c>
      <c r="E43" s="5">
        <v>0.2074905725059993</v>
      </c>
      <c r="F43" s="5">
        <v>0.05846875523538281</v>
      </c>
    </row>
    <row r="44" spans="4:6" ht="12.75">
      <c r="D44" s="5" t="s">
        <v>234</v>
      </c>
      <c r="E44" s="5">
        <v>0.2075618956770585</v>
      </c>
      <c r="F44" s="5">
        <v>0.050450254963654115</v>
      </c>
    </row>
    <row r="45" spans="4:6" ht="12.75">
      <c r="D45" s="5" t="s">
        <v>194</v>
      </c>
      <c r="E45" s="5">
        <v>0.2090686274509804</v>
      </c>
      <c r="F45" s="5">
        <v>0.052670623145400594</v>
      </c>
    </row>
    <row r="46" spans="4:6" ht="12.75">
      <c r="D46" s="5" t="s">
        <v>254</v>
      </c>
      <c r="E46" s="5">
        <v>0.21252714185573357</v>
      </c>
      <c r="F46" s="5">
        <v>0.06863848527039543</v>
      </c>
    </row>
    <row r="47" spans="4:6" ht="12.75">
      <c r="D47" s="5" t="s">
        <v>201</v>
      </c>
      <c r="E47" s="5">
        <v>0.21681788420166495</v>
      </c>
      <c r="F47" s="5">
        <v>0.0477530769964698</v>
      </c>
    </row>
    <row r="48" spans="4:6" ht="12.75">
      <c r="D48" s="5" t="s">
        <v>231</v>
      </c>
      <c r="E48" s="5">
        <v>0.2348625989753144</v>
      </c>
      <c r="F48" s="5">
        <v>0.034616880591209646</v>
      </c>
    </row>
    <row r="49" spans="4:6" ht="12.75">
      <c r="D49" s="5" t="s">
        <v>192</v>
      </c>
      <c r="E49" s="5">
        <v>0.24820202238684907</v>
      </c>
      <c r="F49" s="5">
        <v>0.04508133230054222</v>
      </c>
    </row>
    <row r="50" spans="4:6" ht="12.75">
      <c r="D50" s="5" t="s">
        <v>196</v>
      </c>
      <c r="E50" s="5">
        <v>0.25191523351930967</v>
      </c>
      <c r="F50" s="5">
        <v>0.0831364196092788</v>
      </c>
    </row>
    <row r="51" spans="4:6" ht="12.75">
      <c r="D51" s="5" t="s">
        <v>206</v>
      </c>
      <c r="E51" s="5">
        <v>0.2573332055214724</v>
      </c>
      <c r="F51" s="5">
        <v>0.07010997643362137</v>
      </c>
    </row>
    <row r="52" spans="4:6" ht="12.75">
      <c r="D52" s="5" t="s">
        <v>230</v>
      </c>
      <c r="E52" s="5">
        <v>0.25884527916582867</v>
      </c>
      <c r="F52" s="5">
        <v>0.07859421405785942</v>
      </c>
    </row>
    <row r="53" spans="4:13" ht="12.75">
      <c r="D53" s="5" t="s">
        <v>226</v>
      </c>
      <c r="E53" s="5">
        <v>0.2743998205070675</v>
      </c>
      <c r="F53" s="5">
        <v>0.06049250535331906</v>
      </c>
      <c r="M53" t="s">
        <v>59</v>
      </c>
    </row>
    <row r="54" spans="4:13" ht="12.75">
      <c r="D54" s="5" t="s">
        <v>220</v>
      </c>
      <c r="E54" s="5">
        <v>0.3340185777371707</v>
      </c>
      <c r="F54" s="5">
        <v>0.059584035975267007</v>
      </c>
      <c r="M54" t="s">
        <v>249</v>
      </c>
    </row>
    <row r="55" spans="4:6" ht="12.75">
      <c r="D55" s="5" t="s">
        <v>190</v>
      </c>
      <c r="E55" s="5">
        <v>0.34086269519340384</v>
      </c>
      <c r="F55" s="5">
        <v>0.08800340933304922</v>
      </c>
    </row>
    <row r="56" spans="4:6" ht="12.75">
      <c r="D56" s="5" t="s">
        <v>218</v>
      </c>
      <c r="E56" s="5">
        <v>0.3530667468430547</v>
      </c>
      <c r="F56" s="5">
        <v>0.05303650351939761</v>
      </c>
    </row>
    <row r="57" spans="4:15" ht="12.75">
      <c r="D57" s="5" t="s">
        <v>221</v>
      </c>
      <c r="E57" s="5">
        <v>0.381669082900809</v>
      </c>
      <c r="F57" s="5">
        <v>0.1548938679245283</v>
      </c>
      <c r="M57" t="s">
        <v>55</v>
      </c>
      <c r="N57" t="s">
        <v>187</v>
      </c>
      <c r="O57" s="44">
        <v>0.06321839080459771</v>
      </c>
    </row>
    <row r="58" spans="4:16" ht="12.75">
      <c r="D58" s="5" t="s">
        <v>191</v>
      </c>
      <c r="E58" s="5">
        <v>0.42579750346740636</v>
      </c>
      <c r="F58" s="5">
        <v>0.24498104077977062</v>
      </c>
      <c r="H58" s="5"/>
      <c r="O58" t="s">
        <v>188</v>
      </c>
      <c r="P58" s="44">
        <v>0.04172274562584118</v>
      </c>
    </row>
    <row r="59" spans="15:16" ht="12.75">
      <c r="O59" t="s">
        <v>189</v>
      </c>
      <c r="P59" s="44">
        <v>0.09196683620149097</v>
      </c>
    </row>
    <row r="60" spans="15:16" ht="12.75">
      <c r="O60" t="s">
        <v>190</v>
      </c>
      <c r="P60" s="44">
        <v>0.34086269519340384</v>
      </c>
    </row>
    <row r="61" spans="15:16" ht="12.75">
      <c r="O61" t="s">
        <v>191</v>
      </c>
      <c r="P61" s="44">
        <v>0.42579750346740636</v>
      </c>
    </row>
    <row r="62" spans="15:16" ht="12.75">
      <c r="O62" t="s">
        <v>192</v>
      </c>
      <c r="P62" s="44">
        <v>0.24820202238684907</v>
      </c>
    </row>
    <row r="63" spans="15:16" ht="12.75">
      <c r="O63" t="s">
        <v>193</v>
      </c>
      <c r="P63" s="44">
        <v>0.2074905725059993</v>
      </c>
    </row>
    <row r="64" spans="15:16" ht="12.75">
      <c r="O64" t="s">
        <v>194</v>
      </c>
      <c r="P64" s="44">
        <v>0.2090686274509804</v>
      </c>
    </row>
    <row r="65" spans="15:16" ht="12.75">
      <c r="O65" t="s">
        <v>195</v>
      </c>
      <c r="P65" s="44">
        <v>0.15588865096359744</v>
      </c>
    </row>
    <row r="66" spans="15:16" ht="12.75">
      <c r="O66" t="s">
        <v>196</v>
      </c>
      <c r="P66" s="44">
        <v>0.25191523351930967</v>
      </c>
    </row>
    <row r="67" spans="15:16" ht="12.75">
      <c r="O67" t="s">
        <v>197</v>
      </c>
      <c r="P67" s="44">
        <v>0.1832468839513819</v>
      </c>
    </row>
    <row r="68" spans="15:16" ht="12.75">
      <c r="O68" t="s">
        <v>198</v>
      </c>
      <c r="P68" s="44">
        <v>0.20179074780301773</v>
      </c>
    </row>
    <row r="69" spans="15:16" ht="12.75">
      <c r="O69" t="s">
        <v>199</v>
      </c>
      <c r="P69" s="44">
        <v>0.08255752678728263</v>
      </c>
    </row>
    <row r="70" spans="15:16" ht="12.75">
      <c r="O70" t="s">
        <v>200</v>
      </c>
      <c r="P70" s="44">
        <v>0.1368312757201646</v>
      </c>
    </row>
    <row r="71" spans="15:16" ht="12.75">
      <c r="O71" t="s">
        <v>201</v>
      </c>
      <c r="P71" s="44">
        <v>0.21681788420166495</v>
      </c>
    </row>
    <row r="72" spans="15:16" ht="12.75">
      <c r="O72" t="s">
        <v>202</v>
      </c>
      <c r="P72" s="44">
        <v>0.08642206414576313</v>
      </c>
    </row>
    <row r="73" spans="15:16" ht="12.75">
      <c r="O73" t="s">
        <v>203</v>
      </c>
      <c r="P73" s="44">
        <v>0.14140035330014453</v>
      </c>
    </row>
    <row r="74" spans="15:16" ht="12.75">
      <c r="O74" t="s">
        <v>204</v>
      </c>
      <c r="P74" s="44">
        <v>0.05472849951804648</v>
      </c>
    </row>
    <row r="75" spans="15:16" ht="12.75">
      <c r="O75" t="s">
        <v>205</v>
      </c>
      <c r="P75" s="44">
        <v>0.022783171521035598</v>
      </c>
    </row>
    <row r="76" spans="15:16" ht="12.75">
      <c r="O76" t="s">
        <v>206</v>
      </c>
      <c r="P76" s="44">
        <v>0.2573332055214724</v>
      </c>
    </row>
    <row r="77" spans="15:16" ht="12.75">
      <c r="O77" t="s">
        <v>207</v>
      </c>
      <c r="P77" s="44">
        <v>0.17759963000077084</v>
      </c>
    </row>
    <row r="78" spans="15:16" ht="12.75">
      <c r="O78" t="s">
        <v>208</v>
      </c>
      <c r="P78" s="44">
        <v>0.028885535675792197</v>
      </c>
    </row>
    <row r="79" spans="15:16" ht="12.75">
      <c r="O79" t="s">
        <v>209</v>
      </c>
      <c r="P79" s="44">
        <v>0.05690123429530349</v>
      </c>
    </row>
    <row r="80" spans="15:16" ht="12.75">
      <c r="O80" t="s">
        <v>210</v>
      </c>
      <c r="P80" s="44">
        <v>0.17911601071502165</v>
      </c>
    </row>
    <row r="81" spans="15:16" ht="12.75">
      <c r="O81" t="s">
        <v>211</v>
      </c>
      <c r="P81" s="44">
        <v>0.05792660684321879</v>
      </c>
    </row>
    <row r="82" spans="15:16" ht="12.75">
      <c r="O82" t="s">
        <v>212</v>
      </c>
      <c r="P82" s="44">
        <v>0.02435105688607722</v>
      </c>
    </row>
    <row r="83" spans="15:16" ht="12.75">
      <c r="O83" t="s">
        <v>213</v>
      </c>
      <c r="P83" s="44">
        <v>0.020125101985314114</v>
      </c>
    </row>
    <row r="84" spans="15:16" ht="12.75">
      <c r="O84" t="s">
        <v>214</v>
      </c>
      <c r="P84" s="44">
        <v>0.1976983936705826</v>
      </c>
    </row>
    <row r="85" spans="15:16" ht="12.75">
      <c r="O85" t="s">
        <v>215</v>
      </c>
      <c r="P85" s="44">
        <v>0.023296703296703296</v>
      </c>
    </row>
    <row r="86" spans="15:16" ht="12.75">
      <c r="O86" t="s">
        <v>216</v>
      </c>
      <c r="P86" s="44">
        <v>0.1645619060018227</v>
      </c>
    </row>
    <row r="87" spans="15:16" ht="12.75">
      <c r="O87" t="s">
        <v>217</v>
      </c>
      <c r="P87" s="44">
        <v>0.05714285714285714</v>
      </c>
    </row>
    <row r="88" spans="15:16" ht="12.75">
      <c r="O88" t="s">
        <v>218</v>
      </c>
      <c r="P88" s="44">
        <v>0.3530667468430547</v>
      </c>
    </row>
    <row r="89" spans="15:16" ht="12.75">
      <c r="O89" t="s">
        <v>219</v>
      </c>
      <c r="P89" s="44">
        <v>0.16060561080599672</v>
      </c>
    </row>
    <row r="90" spans="15:16" ht="12.75">
      <c r="O90" t="s">
        <v>220</v>
      </c>
      <c r="P90" s="44">
        <v>0.3340185777371707</v>
      </c>
    </row>
    <row r="91" spans="15:16" ht="12.75">
      <c r="O91" t="s">
        <v>221</v>
      </c>
      <c r="P91" s="44">
        <v>0.381669082900809</v>
      </c>
    </row>
    <row r="92" spans="15:16" ht="12.75">
      <c r="O92" t="s">
        <v>222</v>
      </c>
      <c r="P92" s="44">
        <v>0.03875897112549376</v>
      </c>
    </row>
    <row r="93" spans="15:16" ht="12.75">
      <c r="O93" t="s">
        <v>223</v>
      </c>
      <c r="P93" s="44">
        <v>0.09613247976297551</v>
      </c>
    </row>
    <row r="94" spans="15:16" ht="12.75">
      <c r="O94" t="s">
        <v>224</v>
      </c>
      <c r="P94" s="44">
        <v>0.2022371671699149</v>
      </c>
    </row>
    <row r="95" spans="15:16" ht="12.75">
      <c r="O95" t="s">
        <v>225</v>
      </c>
      <c r="P95" s="44">
        <v>0.07652711762386102</v>
      </c>
    </row>
    <row r="96" spans="15:16" ht="12.75">
      <c r="O96" t="s">
        <v>226</v>
      </c>
      <c r="P96" s="44">
        <v>0.2743998205070675</v>
      </c>
    </row>
    <row r="97" spans="15:16" ht="12.75">
      <c r="O97" t="s">
        <v>227</v>
      </c>
      <c r="P97" s="44">
        <v>0.07365054328776727</v>
      </c>
    </row>
    <row r="98" spans="15:16" ht="12.75">
      <c r="O98" t="s">
        <v>228</v>
      </c>
      <c r="P98" s="44">
        <v>0.03690918746680828</v>
      </c>
    </row>
    <row r="99" spans="15:16" ht="12.75">
      <c r="O99" t="s">
        <v>229</v>
      </c>
      <c r="P99" s="44">
        <v>0.08496999454446263</v>
      </c>
    </row>
    <row r="100" spans="15:16" ht="12.75">
      <c r="O100" t="s">
        <v>230</v>
      </c>
      <c r="P100" s="44">
        <v>0.25884527916582867</v>
      </c>
    </row>
    <row r="101" spans="15:16" ht="12.75">
      <c r="O101" t="s">
        <v>231</v>
      </c>
      <c r="P101" s="44">
        <v>0.2348625989753144</v>
      </c>
    </row>
    <row r="102" spans="15:16" ht="12.75">
      <c r="O102" t="s">
        <v>232</v>
      </c>
      <c r="P102" s="44">
        <v>0.1627247849882721</v>
      </c>
    </row>
    <row r="103" spans="15:16" ht="12.75">
      <c r="O103" t="s">
        <v>233</v>
      </c>
      <c r="P103" s="44">
        <v>0.034430379746835445</v>
      </c>
    </row>
    <row r="104" spans="15:16" ht="12.75">
      <c r="O104" t="s">
        <v>234</v>
      </c>
      <c r="P104" s="44">
        <v>0.2075618956770585</v>
      </c>
    </row>
    <row r="105" spans="15:16" ht="12.75">
      <c r="O105" t="s">
        <v>235</v>
      </c>
      <c r="P105" s="44">
        <v>0.07987703948924095</v>
      </c>
    </row>
    <row r="106" spans="15:16" ht="12.75">
      <c r="O106" t="s">
        <v>236</v>
      </c>
      <c r="P106" s="44">
        <v>0.0107868897801134</v>
      </c>
    </row>
    <row r="107" spans="15:16" ht="12.75">
      <c r="O107" t="s">
        <v>237</v>
      </c>
      <c r="P107" s="44">
        <v>0.053064958828911254</v>
      </c>
    </row>
    <row r="108" spans="14:16" ht="12.75">
      <c r="N108" t="s">
        <v>262</v>
      </c>
      <c r="P108" s="44">
        <v>0.21252714185573357</v>
      </c>
    </row>
  </sheetData>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W63"/>
  <sheetViews>
    <sheetView workbookViewId="0" topLeftCell="A1">
      <selection activeCell="B2" sqref="B2:C2"/>
    </sheetView>
  </sheetViews>
  <sheetFormatPr defaultColWidth="11.421875" defaultRowHeight="12.75"/>
  <cols>
    <col min="1" max="1" width="6.28125" style="13" customWidth="1"/>
    <col min="2" max="2" width="8.421875" style="13" customWidth="1"/>
    <col min="3" max="3" width="7.7109375" style="13" customWidth="1"/>
    <col min="4" max="4" width="9.28125" style="13" customWidth="1"/>
    <col min="5" max="5" width="9.421875" style="13" customWidth="1"/>
    <col min="6" max="6" width="8.7109375" style="0" customWidth="1"/>
    <col min="7" max="7" width="8.421875" style="0" customWidth="1"/>
    <col min="8" max="8" width="9.28125" style="0" customWidth="1"/>
    <col min="9" max="9" width="7.140625" style="0" customWidth="1"/>
    <col min="10" max="21" width="8.8515625" style="0" customWidth="1"/>
    <col min="22" max="22" width="19.00390625" style="0" customWidth="1"/>
    <col min="23" max="23" width="28.140625" style="0" customWidth="1"/>
    <col min="24" max="16384" width="8.8515625" style="0" customWidth="1"/>
  </cols>
  <sheetData>
    <row r="1" spans="2:9" ht="13.5" thickBot="1">
      <c r="B1" s="391" t="s">
        <v>58</v>
      </c>
      <c r="C1" s="392"/>
      <c r="D1" s="392"/>
      <c r="E1" s="392"/>
      <c r="F1" s="392"/>
      <c r="G1" s="392"/>
      <c r="H1" s="392"/>
      <c r="I1" s="392"/>
    </row>
    <row r="2" spans="2:9" ht="51.75" customHeight="1" thickBot="1">
      <c r="B2" s="383" t="s">
        <v>52</v>
      </c>
      <c r="C2" s="384"/>
      <c r="D2" s="385" t="s">
        <v>57</v>
      </c>
      <c r="E2" s="386"/>
      <c r="F2" s="387"/>
      <c r="G2" s="388" t="s">
        <v>51</v>
      </c>
      <c r="H2" s="389"/>
      <c r="I2" s="390"/>
    </row>
    <row r="3" spans="2:9" ht="38.25" customHeight="1" thickBot="1">
      <c r="B3" s="254" t="s">
        <v>319</v>
      </c>
      <c r="C3" s="256" t="s">
        <v>320</v>
      </c>
      <c r="D3" s="329" t="s">
        <v>25</v>
      </c>
      <c r="E3" s="330" t="s">
        <v>26</v>
      </c>
      <c r="F3" s="256" t="s">
        <v>27</v>
      </c>
      <c r="G3" s="257" t="s">
        <v>241</v>
      </c>
      <c r="H3" s="255" t="s">
        <v>103</v>
      </c>
      <c r="I3" s="258" t="s">
        <v>243</v>
      </c>
    </row>
    <row r="4" spans="1:9" ht="13.5" thickBot="1">
      <c r="A4" s="260" t="s">
        <v>262</v>
      </c>
      <c r="B4" s="156">
        <v>0.28485338638328744</v>
      </c>
      <c r="C4" s="261">
        <v>0.2933196372782374</v>
      </c>
      <c r="D4" s="153">
        <v>0.5612468515646123</v>
      </c>
      <c r="E4" s="244">
        <v>0.65</v>
      </c>
      <c r="F4" s="261">
        <v>0.328</v>
      </c>
      <c r="G4" s="156">
        <v>0.529</v>
      </c>
      <c r="H4" s="244">
        <v>0.728</v>
      </c>
      <c r="I4" s="261">
        <v>0.4</v>
      </c>
    </row>
    <row r="5" spans="1:14" ht="12.75">
      <c r="A5" s="262" t="s">
        <v>187</v>
      </c>
      <c r="B5" s="145">
        <v>0.1842374616171955</v>
      </c>
      <c r="C5" s="108">
        <v>0.3058016219588272</v>
      </c>
      <c r="D5" s="5">
        <v>0.22</v>
      </c>
      <c r="E5" s="5">
        <v>0.27586206896551724</v>
      </c>
      <c r="F5" s="5">
        <v>0.2869897959183674</v>
      </c>
      <c r="G5" s="144">
        <v>0.28808290155440414</v>
      </c>
      <c r="H5" s="140">
        <v>0.38317757009345793</v>
      </c>
      <c r="I5" s="149">
        <v>0.4030571198712792</v>
      </c>
      <c r="M5" s="172">
        <v>977</v>
      </c>
      <c r="N5" s="44">
        <f>L5/M5</f>
        <v>0</v>
      </c>
    </row>
    <row r="6" spans="1:14" ht="12.75">
      <c r="A6" s="263" t="s">
        <v>188</v>
      </c>
      <c r="B6" s="145">
        <v>0.18119747899159663</v>
      </c>
      <c r="C6" s="108">
        <v>0.29462665147102274</v>
      </c>
      <c r="D6" s="5">
        <v>0.6045130641330166</v>
      </c>
      <c r="E6" s="5">
        <v>0.7773851590106007</v>
      </c>
      <c r="F6" s="5">
        <v>0.35755594669348756</v>
      </c>
      <c r="G6" s="145">
        <v>0.5412909349786427</v>
      </c>
      <c r="H6" s="42">
        <v>0.7731538147694819</v>
      </c>
      <c r="I6" s="150">
        <v>0.43385648190147874</v>
      </c>
      <c r="M6" s="172">
        <v>3808</v>
      </c>
      <c r="N6" s="44">
        <f aca="true" t="shared" si="0" ref="N6:N56">L6/M6</f>
        <v>0</v>
      </c>
    </row>
    <row r="7" spans="1:14" ht="12.75">
      <c r="A7" s="263" t="s">
        <v>189</v>
      </c>
      <c r="B7" s="145">
        <v>0.32644628099173556</v>
      </c>
      <c r="C7" s="108">
        <v>0.31396200104584276</v>
      </c>
      <c r="D7" s="5">
        <v>0.6640866873065016</v>
      </c>
      <c r="E7" s="5">
        <v>0.7458563535911602</v>
      </c>
      <c r="F7" s="5">
        <v>0.32054054054054054</v>
      </c>
      <c r="G7" s="145">
        <v>0.661588683351469</v>
      </c>
      <c r="H7" s="42">
        <v>0.8121031004856182</v>
      </c>
      <c r="I7" s="150">
        <v>0.4453369558797472</v>
      </c>
      <c r="M7" s="172">
        <v>3388</v>
      </c>
      <c r="N7" s="44">
        <f t="shared" si="0"/>
        <v>0</v>
      </c>
    </row>
    <row r="8" spans="1:14" ht="12.75">
      <c r="A8" s="263" t="s">
        <v>190</v>
      </c>
      <c r="B8" s="145">
        <v>0.4040489414795138</v>
      </c>
      <c r="C8" s="108">
        <v>0.32980037234336695</v>
      </c>
      <c r="D8" s="5">
        <v>0.6787767486426062</v>
      </c>
      <c r="E8" s="5">
        <v>0.6988063214525891</v>
      </c>
      <c r="F8" s="5">
        <v>0.37431057727662703</v>
      </c>
      <c r="G8" s="145">
        <v>0.6886169175782519</v>
      </c>
      <c r="H8" s="42">
        <v>0.7782966326792905</v>
      </c>
      <c r="I8" s="150">
        <v>0.4491903194955504</v>
      </c>
      <c r="M8" s="172">
        <v>24846</v>
      </c>
      <c r="N8" s="44">
        <f t="shared" si="0"/>
        <v>0</v>
      </c>
    </row>
    <row r="9" spans="1:14" ht="12.75">
      <c r="A9" s="263" t="s">
        <v>191</v>
      </c>
      <c r="B9" s="145">
        <v>0.27996430706321634</v>
      </c>
      <c r="C9" s="108">
        <v>0.29895736793327155</v>
      </c>
      <c r="D9" s="5">
        <v>0.6206216016647648</v>
      </c>
      <c r="E9" s="5">
        <v>0.6715300097167203</v>
      </c>
      <c r="F9" s="5">
        <v>0.2976552623261694</v>
      </c>
      <c r="G9" s="145">
        <v>0.5589569160997733</v>
      </c>
      <c r="H9" s="42">
        <v>0.7364975547929645</v>
      </c>
      <c r="I9" s="150">
        <v>0.39444917585787537</v>
      </c>
      <c r="M9" s="172">
        <v>230858</v>
      </c>
      <c r="N9" s="44">
        <f t="shared" si="0"/>
        <v>0</v>
      </c>
    </row>
    <row r="10" spans="1:23" ht="12.75">
      <c r="A10" s="263" t="s">
        <v>192</v>
      </c>
      <c r="B10" s="145">
        <v>0.24109867751780265</v>
      </c>
      <c r="C10" s="108">
        <v>0.2073457230356169</v>
      </c>
      <c r="D10" s="5">
        <v>0.6629538872800178</v>
      </c>
      <c r="E10" s="5">
        <v>0.7225050916496945</v>
      </c>
      <c r="F10" s="5">
        <v>0.3391209589538685</v>
      </c>
      <c r="G10" s="145">
        <v>0.5991555941885012</v>
      </c>
      <c r="H10" s="42">
        <v>0.771060021060021</v>
      </c>
      <c r="I10" s="150">
        <v>0.3110747325541554</v>
      </c>
      <c r="M10" s="172">
        <v>14745</v>
      </c>
      <c r="N10" s="44">
        <f t="shared" si="0"/>
        <v>0</v>
      </c>
      <c r="V10" t="s">
        <v>28</v>
      </c>
      <c r="W10" s="17">
        <v>200000000000</v>
      </c>
    </row>
    <row r="11" spans="1:23" ht="12.75">
      <c r="A11" s="263" t="s">
        <v>193</v>
      </c>
      <c r="B11" s="145">
        <v>0.24795033965799954</v>
      </c>
      <c r="C11" s="108">
        <v>0.24017278617710583</v>
      </c>
      <c r="D11" s="5">
        <v>0.3900169204737733</v>
      </c>
      <c r="E11" s="5">
        <v>0.5260837619397501</v>
      </c>
      <c r="F11" s="5">
        <v>0.2760462074978204</v>
      </c>
      <c r="G11" s="145">
        <v>0.35754888585720784</v>
      </c>
      <c r="H11" s="42">
        <v>0.642882499112531</v>
      </c>
      <c r="I11" s="150">
        <v>0.29940603912056474</v>
      </c>
      <c r="M11" s="172">
        <v>8538</v>
      </c>
      <c r="N11" s="44">
        <f t="shared" si="0"/>
        <v>0</v>
      </c>
      <c r="V11" s="1" t="s">
        <v>29</v>
      </c>
      <c r="W11" s="17">
        <v>4000000000</v>
      </c>
    </row>
    <row r="12" spans="1:23" ht="12.75">
      <c r="A12" s="263" t="s">
        <v>194</v>
      </c>
      <c r="B12" s="145">
        <v>0.38390092879256965</v>
      </c>
      <c r="C12" s="108">
        <v>0.5249791840133222</v>
      </c>
      <c r="D12" s="5">
        <v>0.5135135135135135</v>
      </c>
      <c r="E12" s="5">
        <v>0.6717724288840262</v>
      </c>
      <c r="F12" s="5">
        <v>0.2758165621906961</v>
      </c>
      <c r="G12" s="145">
        <v>0.5104395604395604</v>
      </c>
      <c r="H12" s="42">
        <v>0.8180645161290323</v>
      </c>
      <c r="I12" s="150">
        <v>0.5838204789741656</v>
      </c>
      <c r="M12" s="172">
        <v>1938</v>
      </c>
      <c r="N12" s="44">
        <f t="shared" si="0"/>
        <v>0</v>
      </c>
      <c r="V12" s="1" t="s">
        <v>33</v>
      </c>
      <c r="W12" s="17">
        <f>W10*W11</f>
        <v>8E+20</v>
      </c>
    </row>
    <row r="13" spans="1:23" ht="12.75">
      <c r="A13" s="263" t="s">
        <v>195</v>
      </c>
      <c r="B13" s="145">
        <v>0.3443287037037037</v>
      </c>
      <c r="C13" s="108">
        <v>0.3602612165920909</v>
      </c>
      <c r="D13" s="5">
        <v>0.6903765690376569</v>
      </c>
      <c r="E13" s="5">
        <v>0.8115183246073299</v>
      </c>
      <c r="F13" s="5">
        <v>0.3187467633350596</v>
      </c>
      <c r="G13" s="145">
        <v>0.558228540185894</v>
      </c>
      <c r="H13" s="42">
        <v>0.86652977412731</v>
      </c>
      <c r="I13" s="150">
        <v>0.4600398494576046</v>
      </c>
      <c r="M13" s="172">
        <v>1728</v>
      </c>
      <c r="N13" s="44">
        <f t="shared" si="0"/>
        <v>0</v>
      </c>
      <c r="V13" s="2" t="s">
        <v>32</v>
      </c>
      <c r="W13" s="17">
        <v>5</v>
      </c>
    </row>
    <row r="14" spans="1:23" ht="12.75">
      <c r="A14" s="263" t="s">
        <v>196</v>
      </c>
      <c r="B14" s="145">
        <v>0.3202291023867787</v>
      </c>
      <c r="C14" s="108">
        <v>0.3543679486380353</v>
      </c>
      <c r="D14" s="5">
        <v>0.3991945385786553</v>
      </c>
      <c r="E14" s="5">
        <v>0.4838352524357839</v>
      </c>
      <c r="F14" s="5">
        <v>0.332854038332707</v>
      </c>
      <c r="G14" s="145">
        <v>0.45356272838002437</v>
      </c>
      <c r="H14" s="42">
        <v>0.5385332866969803</v>
      </c>
      <c r="I14" s="150">
        <v>0.46080857521773017</v>
      </c>
      <c r="M14" s="172">
        <v>56394</v>
      </c>
      <c r="N14" s="44">
        <f t="shared" si="0"/>
        <v>0</v>
      </c>
      <c r="V14" t="s">
        <v>30</v>
      </c>
      <c r="W14" s="17">
        <f>W12*W13</f>
        <v>4E+21</v>
      </c>
    </row>
    <row r="15" spans="1:23" ht="12.75">
      <c r="A15" s="263" t="s">
        <v>197</v>
      </c>
      <c r="B15" s="145">
        <v>0.3133242746383183</v>
      </c>
      <c r="C15" s="108">
        <v>0.327173256146824</v>
      </c>
      <c r="D15" s="5">
        <v>0.6232552774253086</v>
      </c>
      <c r="E15" s="5">
        <v>0.7313477289650038</v>
      </c>
      <c r="F15" s="5">
        <v>0.3550616809868958</v>
      </c>
      <c r="G15" s="145">
        <v>0.5731569293213129</v>
      </c>
      <c r="H15" s="42">
        <v>0.8015195947747268</v>
      </c>
      <c r="I15" s="150">
        <v>0.4443339307329249</v>
      </c>
      <c r="M15" s="172">
        <v>25022</v>
      </c>
      <c r="N15" s="44">
        <f t="shared" si="0"/>
        <v>0</v>
      </c>
      <c r="V15" s="1" t="s">
        <v>31</v>
      </c>
      <c r="W15" s="17">
        <v>10000000000000</v>
      </c>
    </row>
    <row r="16" spans="1:23" ht="12.75">
      <c r="A16" s="263" t="s">
        <v>198</v>
      </c>
      <c r="B16" s="145">
        <v>0.22353193313330474</v>
      </c>
      <c r="C16" s="108">
        <v>0.3167033711672031</v>
      </c>
      <c r="D16" s="5">
        <v>0.2506372132540357</v>
      </c>
      <c r="E16" s="5">
        <v>0.21428571428571427</v>
      </c>
      <c r="F16" s="5">
        <v>0.17271193589202868</v>
      </c>
      <c r="G16" s="145">
        <v>0.301851466611192</v>
      </c>
      <c r="H16" s="42">
        <v>0.35347432024169184</v>
      </c>
      <c r="I16" s="150">
        <v>0.3860189391023173</v>
      </c>
      <c r="M16" s="172">
        <v>4666</v>
      </c>
      <c r="N16" s="44">
        <f t="shared" si="0"/>
        <v>0</v>
      </c>
      <c r="W16" s="17">
        <f>W14/W15</f>
        <v>400000000</v>
      </c>
    </row>
    <row r="17" spans="1:14" ht="12.75">
      <c r="A17" s="263" t="s">
        <v>199</v>
      </c>
      <c r="B17" s="145">
        <v>0.24542733621549717</v>
      </c>
      <c r="C17" s="108">
        <v>0.24395535293192894</v>
      </c>
      <c r="D17" s="5">
        <v>0.5950854700854701</v>
      </c>
      <c r="E17" s="5">
        <v>0.7226386806596702</v>
      </c>
      <c r="F17" s="5">
        <v>0.27855634478786717</v>
      </c>
      <c r="G17" s="145">
        <v>0.5403176542455712</v>
      </c>
      <c r="H17" s="42">
        <v>0.7892016082711085</v>
      </c>
      <c r="I17" s="150">
        <v>0.33413772300267175</v>
      </c>
      <c r="M17" s="172">
        <v>3007</v>
      </c>
      <c r="N17" s="44">
        <f t="shared" si="0"/>
        <v>0</v>
      </c>
    </row>
    <row r="18" spans="1:14" ht="12.75">
      <c r="A18" s="263" t="s">
        <v>200</v>
      </c>
      <c r="B18" s="145">
        <v>0.22007042253521128</v>
      </c>
      <c r="C18" s="108">
        <v>0.17385313199747374</v>
      </c>
      <c r="D18" s="5">
        <v>0.6563636363636364</v>
      </c>
      <c r="E18" s="5">
        <v>0.714902807775378</v>
      </c>
      <c r="F18" s="5">
        <v>0.3097165991902834</v>
      </c>
      <c r="G18" s="145">
        <v>0.5501824817518248</v>
      </c>
      <c r="H18" s="42">
        <v>0.7435359888190077</v>
      </c>
      <c r="I18" s="150">
        <v>0.2697966248377326</v>
      </c>
      <c r="M18" s="172">
        <v>2272</v>
      </c>
      <c r="N18" s="44">
        <f t="shared" si="0"/>
        <v>0</v>
      </c>
    </row>
    <row r="19" spans="1:14" ht="12.75">
      <c r="A19" s="263" t="s">
        <v>201</v>
      </c>
      <c r="B19" s="145">
        <v>0.269929422654171</v>
      </c>
      <c r="C19" s="108">
        <v>0.3069988431664188</v>
      </c>
      <c r="D19" s="5">
        <v>0.5916955017301038</v>
      </c>
      <c r="E19" s="5">
        <v>0.6537265775985212</v>
      </c>
      <c r="F19" s="5">
        <v>0.32070240295748614</v>
      </c>
      <c r="G19" s="145">
        <v>0.5208890263570687</v>
      </c>
      <c r="H19" s="42">
        <v>0.7347806390911942</v>
      </c>
      <c r="I19" s="150">
        <v>0.3999508412843832</v>
      </c>
      <c r="M19" s="172">
        <v>43215</v>
      </c>
      <c r="N19" s="44">
        <f t="shared" si="0"/>
        <v>0</v>
      </c>
    </row>
    <row r="20" spans="1:14" ht="12.75">
      <c r="A20" s="263" t="s">
        <v>202</v>
      </c>
      <c r="B20" s="145">
        <v>0.32506415739948674</v>
      </c>
      <c r="C20" s="108">
        <v>0.3090937737227323</v>
      </c>
      <c r="D20" s="5">
        <v>0.666420664206642</v>
      </c>
      <c r="E20" s="5">
        <v>0.741280353200883</v>
      </c>
      <c r="F20" s="5">
        <v>0.345467080317132</v>
      </c>
      <c r="G20" s="145">
        <v>0.5751061571125266</v>
      </c>
      <c r="H20" s="42">
        <v>0.8065772392903505</v>
      </c>
      <c r="I20" s="150">
        <v>0.432463530945958</v>
      </c>
      <c r="M20" s="172">
        <v>7014</v>
      </c>
      <c r="N20" s="44">
        <f t="shared" si="0"/>
        <v>0</v>
      </c>
    </row>
    <row r="21" spans="1:23" ht="12.75">
      <c r="A21" s="263" t="s">
        <v>203</v>
      </c>
      <c r="B21" s="145">
        <v>0.2780364765230889</v>
      </c>
      <c r="C21" s="108">
        <v>0.2560339962152651</v>
      </c>
      <c r="D21" s="5">
        <v>0.610726643598616</v>
      </c>
      <c r="E21" s="5">
        <v>0.6770904146838885</v>
      </c>
      <c r="F21" s="5">
        <v>0.313383909337829</v>
      </c>
      <c r="G21" s="145">
        <v>0.5574887892376682</v>
      </c>
      <c r="H21" s="42">
        <v>0.747880158281515</v>
      </c>
      <c r="I21" s="150">
        <v>0.35899336020867917</v>
      </c>
      <c r="M21" s="172">
        <v>5154</v>
      </c>
      <c r="N21" s="44">
        <f t="shared" si="0"/>
        <v>0</v>
      </c>
      <c r="W21">
        <v>365</v>
      </c>
    </row>
    <row r="22" spans="1:23" ht="12.75">
      <c r="A22" s="263" t="s">
        <v>204</v>
      </c>
      <c r="B22" s="145">
        <v>0.27168410394870063</v>
      </c>
      <c r="C22" s="108">
        <v>0.2824079176493927</v>
      </c>
      <c r="D22" s="5">
        <v>0.6015857284440039</v>
      </c>
      <c r="E22" s="5">
        <v>0.7521367521367521</v>
      </c>
      <c r="F22" s="5">
        <v>0.3494929930500171</v>
      </c>
      <c r="G22" s="145">
        <v>0.4941140024783148</v>
      </c>
      <c r="H22" s="42">
        <v>0.7660702451954937</v>
      </c>
      <c r="I22" s="150">
        <v>0.4181276941217405</v>
      </c>
      <c r="M22" s="172">
        <v>2963</v>
      </c>
      <c r="N22" s="44">
        <f t="shared" si="0"/>
        <v>0</v>
      </c>
      <c r="W22" s="17">
        <v>5000000000</v>
      </c>
    </row>
    <row r="23" spans="1:23" ht="12.75">
      <c r="A23" s="263" t="s">
        <v>205</v>
      </c>
      <c r="B23" s="145">
        <v>0.20374149659863947</v>
      </c>
      <c r="C23" s="108">
        <v>0.4159513659217343</v>
      </c>
      <c r="D23" s="5">
        <v>0.3757142857142857</v>
      </c>
      <c r="E23" s="5">
        <v>0.5240963855421686</v>
      </c>
      <c r="F23" s="5">
        <v>0.3593993436536613</v>
      </c>
      <c r="G23" s="145">
        <v>0.3534928848641656</v>
      </c>
      <c r="H23" s="42">
        <v>0.5265265265265265</v>
      </c>
      <c r="I23" s="150">
        <v>0.5363749656076521</v>
      </c>
      <c r="M23" s="172">
        <v>2940</v>
      </c>
      <c r="N23" s="44">
        <f t="shared" si="0"/>
        <v>0</v>
      </c>
      <c r="W23" s="4">
        <f>W22*W21</f>
        <v>1825000000000</v>
      </c>
    </row>
    <row r="24" spans="1:14" ht="12.75">
      <c r="A24" s="263" t="s">
        <v>206</v>
      </c>
      <c r="B24" s="145">
        <v>0.2552793370756482</v>
      </c>
      <c r="C24" s="108">
        <v>0.21955284994745805</v>
      </c>
      <c r="D24" s="5">
        <v>0.3326484871124393</v>
      </c>
      <c r="E24" s="5">
        <v>0.43654001616814875</v>
      </c>
      <c r="F24" s="5">
        <v>0.28246500777604977</v>
      </c>
      <c r="G24" s="145">
        <v>0.3576954817412833</v>
      </c>
      <c r="H24" s="42">
        <v>0.6399581589958159</v>
      </c>
      <c r="I24" s="150">
        <v>0.278589222946456</v>
      </c>
      <c r="M24" s="172">
        <v>18705</v>
      </c>
      <c r="N24" s="44">
        <f t="shared" si="0"/>
        <v>0</v>
      </c>
    </row>
    <row r="25" spans="1:14" ht="12.75">
      <c r="A25" s="263" t="s">
        <v>207</v>
      </c>
      <c r="B25" s="145">
        <v>0.2552017254503933</v>
      </c>
      <c r="C25" s="108">
        <v>0.30851287140049233</v>
      </c>
      <c r="D25" s="5">
        <v>0.3913929784824462</v>
      </c>
      <c r="E25" s="5">
        <v>0.5898724391186703</v>
      </c>
      <c r="F25" s="5">
        <v>0.25319766059626264</v>
      </c>
      <c r="G25" s="145">
        <v>0.3645553822152886</v>
      </c>
      <c r="H25" s="42">
        <v>0.6675267231846664</v>
      </c>
      <c r="I25" s="150">
        <v>0.38786146310853914</v>
      </c>
      <c r="M25" s="172">
        <v>15764</v>
      </c>
      <c r="N25" s="44">
        <f t="shared" si="0"/>
        <v>0</v>
      </c>
    </row>
    <row r="26" spans="1:14" ht="12.75">
      <c r="A26" s="263" t="s">
        <v>208</v>
      </c>
      <c r="B26" s="145">
        <v>0.15555555555555556</v>
      </c>
      <c r="C26" s="108">
        <v>0.2938131418552225</v>
      </c>
      <c r="D26" s="5">
        <v>0.2556390977443609</v>
      </c>
      <c r="E26" s="5">
        <v>0.6666666666666666</v>
      </c>
      <c r="F26" s="5">
        <v>0.2442953020134228</v>
      </c>
      <c r="G26" s="145">
        <v>0.2855191256830601</v>
      </c>
      <c r="H26" s="42">
        <v>0.36666666666666664</v>
      </c>
      <c r="I26" s="150">
        <v>0.36503776784337905</v>
      </c>
      <c r="M26" s="172">
        <v>720</v>
      </c>
      <c r="N26" s="44">
        <f t="shared" si="0"/>
        <v>0</v>
      </c>
    </row>
    <row r="27" spans="1:14" ht="12.75">
      <c r="A27" s="263" t="s">
        <v>209</v>
      </c>
      <c r="B27" s="145">
        <v>0.1466639265652829</v>
      </c>
      <c r="C27" s="108">
        <v>0.3098746066420948</v>
      </c>
      <c r="D27" s="5">
        <v>0.566260162601626</v>
      </c>
      <c r="E27" s="5">
        <v>0.7239454094292804</v>
      </c>
      <c r="F27" s="5">
        <v>0.33776582977293457</v>
      </c>
      <c r="G27" s="145">
        <v>0.3490150951059365</v>
      </c>
      <c r="H27" s="42">
        <v>0.7476635514018691</v>
      </c>
      <c r="I27" s="150">
        <v>0.40369698845796664</v>
      </c>
      <c r="M27" s="172">
        <v>14598</v>
      </c>
      <c r="N27" s="44">
        <f t="shared" si="0"/>
        <v>0</v>
      </c>
    </row>
    <row r="28" spans="1:14" ht="12.75">
      <c r="A28" s="263" t="s">
        <v>210</v>
      </c>
      <c r="B28" s="145">
        <v>0.2788666796041141</v>
      </c>
      <c r="C28" s="108">
        <v>0.22260386596996382</v>
      </c>
      <c r="D28" s="5">
        <v>0.4477286869943995</v>
      </c>
      <c r="E28" s="5">
        <v>0.6207932692307693</v>
      </c>
      <c r="F28" s="5">
        <v>0.2261142418032787</v>
      </c>
      <c r="G28" s="145">
        <v>0.45381106253563963</v>
      </c>
      <c r="H28" s="42">
        <v>0.7308476551121468</v>
      </c>
      <c r="I28" s="150">
        <v>0.28210894981715795</v>
      </c>
      <c r="M28" s="172">
        <v>10306</v>
      </c>
      <c r="N28" s="44">
        <f t="shared" si="0"/>
        <v>0</v>
      </c>
    </row>
    <row r="29" spans="1:14" ht="12.75">
      <c r="A29" s="263" t="s">
        <v>211</v>
      </c>
      <c r="B29" s="145">
        <v>0.24744060266563647</v>
      </c>
      <c r="C29" s="108">
        <v>0.29897986704954704</v>
      </c>
      <c r="D29" s="5">
        <v>0.5296096904441454</v>
      </c>
      <c r="E29" s="5">
        <v>0.6501057082452432</v>
      </c>
      <c r="F29" s="5">
        <v>0.3493282149712092</v>
      </c>
      <c r="G29" s="145">
        <v>0.42825153946631833</v>
      </c>
      <c r="H29" s="42">
        <v>0.7247838616714697</v>
      </c>
      <c r="I29" s="150">
        <v>0.4131706973136854</v>
      </c>
      <c r="M29" s="172">
        <v>5177</v>
      </c>
      <c r="N29" s="44">
        <f t="shared" si="0"/>
        <v>0</v>
      </c>
    </row>
    <row r="30" spans="1:14" ht="12.75">
      <c r="A30" s="263" t="s">
        <v>212</v>
      </c>
      <c r="B30" s="145">
        <v>0.29002153625269206</v>
      </c>
      <c r="C30" s="108">
        <v>0.4048977442289125</v>
      </c>
      <c r="D30" s="5">
        <v>0.5458515283842795</v>
      </c>
      <c r="E30" s="5">
        <v>0.6666666666666666</v>
      </c>
      <c r="F30" s="5">
        <v>0.36525957271132214</v>
      </c>
      <c r="G30" s="145">
        <v>0.4979508196721312</v>
      </c>
      <c r="H30" s="42">
        <v>0.7191601049868767</v>
      </c>
      <c r="I30" s="150">
        <v>0.5385955869719952</v>
      </c>
      <c r="M30" s="172">
        <v>1393</v>
      </c>
      <c r="N30" s="44">
        <f t="shared" si="0"/>
        <v>0</v>
      </c>
    </row>
    <row r="31" spans="1:14" ht="12.75">
      <c r="A31" s="263" t="s">
        <v>213</v>
      </c>
      <c r="B31" s="145">
        <v>0.14987080103359174</v>
      </c>
      <c r="C31" s="108">
        <v>0.2698849169976576</v>
      </c>
      <c r="D31" s="5">
        <v>0.30434782608695654</v>
      </c>
      <c r="E31" s="5">
        <v>0.8571428571428571</v>
      </c>
      <c r="F31" s="5">
        <v>0.3106335473067262</v>
      </c>
      <c r="G31" s="145">
        <v>0.2967581047381546</v>
      </c>
      <c r="H31" s="42">
        <v>0.44</v>
      </c>
      <c r="I31" s="150">
        <v>0.38178665936673056</v>
      </c>
      <c r="M31" s="172">
        <v>387</v>
      </c>
      <c r="N31" s="44">
        <f t="shared" si="0"/>
        <v>0</v>
      </c>
    </row>
    <row r="32" spans="1:14" ht="12.75">
      <c r="A32" s="263" t="s">
        <v>214</v>
      </c>
      <c r="B32" s="145">
        <v>0.3630030544986871</v>
      </c>
      <c r="C32" s="108">
        <v>0.2813096290780472</v>
      </c>
      <c r="D32" s="5">
        <v>0.6921566220694734</v>
      </c>
      <c r="E32" s="5">
        <v>0.7534746595535589</v>
      </c>
      <c r="F32" s="5">
        <v>0.34375841738245594</v>
      </c>
      <c r="G32" s="145">
        <v>0.6280235557502312</v>
      </c>
      <c r="H32" s="42">
        <v>0.824640092599291</v>
      </c>
      <c r="I32" s="150">
        <v>0.3906771283825528</v>
      </c>
      <c r="M32" s="172">
        <v>18661</v>
      </c>
      <c r="N32" s="44">
        <f t="shared" si="0"/>
        <v>0</v>
      </c>
    </row>
    <row r="33" spans="1:14" ht="12.75">
      <c r="A33" s="263" t="s">
        <v>215</v>
      </c>
      <c r="B33" s="145">
        <v>0.1111111111111111</v>
      </c>
      <c r="C33" s="108">
        <v>0.24437437293965888</v>
      </c>
      <c r="D33" s="5">
        <v>0.2830188679245283</v>
      </c>
      <c r="E33" s="5">
        <v>0.25</v>
      </c>
      <c r="F33" s="5">
        <v>0.22538392050587172</v>
      </c>
      <c r="G33" s="145">
        <v>0.24331550802139038</v>
      </c>
      <c r="H33" s="42">
        <v>0.4772727272727273</v>
      </c>
      <c r="I33" s="150">
        <v>0.3133993399339934</v>
      </c>
      <c r="M33" s="172">
        <v>360</v>
      </c>
      <c r="N33" s="44">
        <f t="shared" si="0"/>
        <v>0</v>
      </c>
    </row>
    <row r="34" spans="1:14" ht="12.75">
      <c r="A34" s="263" t="s">
        <v>216</v>
      </c>
      <c r="B34" s="145">
        <v>0.2967930029154519</v>
      </c>
      <c r="C34" s="108">
        <v>0.23469539744799167</v>
      </c>
      <c r="D34" s="5">
        <v>0.6846275752773375</v>
      </c>
      <c r="E34" s="5">
        <v>0.7506925207756233</v>
      </c>
      <c r="F34" s="5">
        <v>0.25538221528861155</v>
      </c>
      <c r="G34" s="145">
        <v>0.6499602227525855</v>
      </c>
      <c r="H34" s="42">
        <v>0.812597200622084</v>
      </c>
      <c r="I34" s="150">
        <v>0.32017365350698684</v>
      </c>
      <c r="M34" s="172">
        <v>3430</v>
      </c>
      <c r="N34" s="44">
        <f t="shared" si="0"/>
        <v>0</v>
      </c>
    </row>
    <row r="35" spans="1:14" ht="12.75">
      <c r="A35" s="263" t="s">
        <v>217</v>
      </c>
      <c r="B35" s="145">
        <v>0.13632958801498127</v>
      </c>
      <c r="C35" s="108">
        <v>0.21587640726436025</v>
      </c>
      <c r="D35" s="5">
        <v>0.30256410256410254</v>
      </c>
      <c r="E35" s="5">
        <v>0.5161290322580645</v>
      </c>
      <c r="F35" s="5">
        <v>0.25627679118187385</v>
      </c>
      <c r="G35" s="145">
        <v>0.2175543885971493</v>
      </c>
      <c r="H35" s="42">
        <v>0.5241635687732342</v>
      </c>
      <c r="I35" s="150">
        <v>0.28082245328746774</v>
      </c>
      <c r="M35" s="172">
        <v>1335</v>
      </c>
      <c r="N35" s="44">
        <f t="shared" si="0"/>
        <v>0</v>
      </c>
    </row>
    <row r="36" spans="1:14" ht="12.75">
      <c r="A36" s="263" t="s">
        <v>218</v>
      </c>
      <c r="B36" s="145">
        <v>0.27905013480025054</v>
      </c>
      <c r="C36" s="108">
        <v>0.23517222066647997</v>
      </c>
      <c r="D36" s="5">
        <v>0.43530950305143856</v>
      </c>
      <c r="E36" s="5">
        <v>0.5086516853932584</v>
      </c>
      <c r="F36" s="5">
        <v>0.2597488746742478</v>
      </c>
      <c r="G36" s="145">
        <v>0.3916209371042634</v>
      </c>
      <c r="H36" s="42">
        <v>0.6634177658456869</v>
      </c>
      <c r="I36" s="150">
        <v>0.2985687817190731</v>
      </c>
      <c r="M36" s="172">
        <v>36721</v>
      </c>
      <c r="N36" s="44">
        <f t="shared" si="0"/>
        <v>0</v>
      </c>
    </row>
    <row r="37" spans="1:14" ht="12.75">
      <c r="A37" s="263" t="s">
        <v>219</v>
      </c>
      <c r="B37" s="145">
        <v>0.36230273394087575</v>
      </c>
      <c r="C37" s="108">
        <v>0.4260339200684822</v>
      </c>
      <c r="D37" s="5">
        <v>0.6587582029278143</v>
      </c>
      <c r="E37" s="5">
        <v>0.6942193408968126</v>
      </c>
      <c r="F37" s="5">
        <v>0.3567405523255814</v>
      </c>
      <c r="G37" s="145">
        <v>0.673992673992674</v>
      </c>
      <c r="H37" s="42">
        <v>0.7701375245579568</v>
      </c>
      <c r="I37" s="150">
        <v>0.5499661628693887</v>
      </c>
      <c r="M37" s="172">
        <v>4499</v>
      </c>
      <c r="N37" s="44">
        <f t="shared" si="0"/>
        <v>0</v>
      </c>
    </row>
    <row r="38" spans="1:14" ht="12.75">
      <c r="A38" s="263" t="s">
        <v>220</v>
      </c>
      <c r="B38" s="145">
        <v>0.34761811792268643</v>
      </c>
      <c r="C38" s="108">
        <v>0.3336578367576984</v>
      </c>
      <c r="D38" s="5">
        <v>0.6212266411116435</v>
      </c>
      <c r="E38" s="5">
        <v>0.6956040917887752</v>
      </c>
      <c r="F38" s="5">
        <v>0.3426243061296799</v>
      </c>
      <c r="G38" s="145">
        <v>0.6353733961044955</v>
      </c>
      <c r="H38" s="42">
        <v>0.763957509881423</v>
      </c>
      <c r="I38" s="150">
        <v>0.4453742872907854</v>
      </c>
      <c r="M38" s="172">
        <v>10244</v>
      </c>
      <c r="N38" s="44">
        <f t="shared" si="0"/>
        <v>0</v>
      </c>
    </row>
    <row r="39" spans="1:14" ht="12.75">
      <c r="A39" s="264" t="s">
        <v>221</v>
      </c>
      <c r="B39" s="145">
        <v>0.370402226761758</v>
      </c>
      <c r="C39" s="108">
        <v>0.296207435009014</v>
      </c>
      <c r="D39" s="5">
        <v>0.3970069387275079</v>
      </c>
      <c r="E39" s="5">
        <v>0.5129700382063141</v>
      </c>
      <c r="F39" s="5">
        <v>0.3246397328396675</v>
      </c>
      <c r="G39" s="145">
        <v>0.5062683137029589</v>
      </c>
      <c r="H39" s="42">
        <v>0.7297995362625106</v>
      </c>
      <c r="I39" s="150">
        <v>0.3738769351630743</v>
      </c>
      <c r="M39" s="172">
        <v>83709</v>
      </c>
      <c r="N39" s="44">
        <f t="shared" si="0"/>
        <v>0</v>
      </c>
    </row>
    <row r="40" spans="1:14" ht="12.75">
      <c r="A40" s="263" t="s">
        <v>222</v>
      </c>
      <c r="B40" s="145">
        <v>0.1914591524683268</v>
      </c>
      <c r="C40" s="108">
        <v>0.30780363086719514</v>
      </c>
      <c r="D40" s="5">
        <v>0.44191919191919193</v>
      </c>
      <c r="E40" s="5">
        <v>0.6475644699140402</v>
      </c>
      <c r="F40" s="5">
        <v>0.32425062774639046</v>
      </c>
      <c r="G40" s="145">
        <v>0.3250724171226263</v>
      </c>
      <c r="H40" s="42">
        <v>0.7246753246753247</v>
      </c>
      <c r="I40" s="150">
        <v>0.4169443639524775</v>
      </c>
      <c r="M40" s="172">
        <v>9156</v>
      </c>
      <c r="N40" s="44">
        <f t="shared" si="0"/>
        <v>0</v>
      </c>
    </row>
    <row r="41" spans="1:14" ht="12.75">
      <c r="A41" s="263" t="s">
        <v>223</v>
      </c>
      <c r="B41" s="145">
        <v>0.2826995819231535</v>
      </c>
      <c r="C41" s="108">
        <v>0.31265943466721635</v>
      </c>
      <c r="D41" s="5">
        <v>0.6675993284834919</v>
      </c>
      <c r="E41" s="5">
        <v>0.7489711934156379</v>
      </c>
      <c r="F41" s="5">
        <v>0.36063548102383053</v>
      </c>
      <c r="G41" s="145">
        <v>0.6001443522194154</v>
      </c>
      <c r="H41" s="42">
        <v>0.7925048222650868</v>
      </c>
      <c r="I41" s="150">
        <v>0.44039397963700755</v>
      </c>
      <c r="M41" s="172">
        <v>5023</v>
      </c>
      <c r="N41" s="44">
        <f t="shared" si="0"/>
        <v>0</v>
      </c>
    </row>
    <row r="42" spans="1:14" ht="12.75">
      <c r="A42" s="263" t="s">
        <v>224</v>
      </c>
      <c r="B42" s="145">
        <v>0.25826890034364264</v>
      </c>
      <c r="C42" s="108">
        <v>0.27228150249799543</v>
      </c>
      <c r="D42" s="5">
        <v>0.638702855128657</v>
      </c>
      <c r="E42" s="5">
        <v>0.7156456953642384</v>
      </c>
      <c r="F42" s="5">
        <v>0.286145648312611</v>
      </c>
      <c r="G42" s="145">
        <v>0.5506068710141946</v>
      </c>
      <c r="H42" s="42">
        <v>0.7859069453809845</v>
      </c>
      <c r="I42" s="150">
        <v>0.3623130150162221</v>
      </c>
      <c r="M42" s="172">
        <v>9312</v>
      </c>
      <c r="N42" s="44">
        <f t="shared" si="0"/>
        <v>0</v>
      </c>
    </row>
    <row r="43" spans="1:14" ht="12.75">
      <c r="A43" s="263" t="s">
        <v>225</v>
      </c>
      <c r="B43" s="145">
        <v>0.23434869125975816</v>
      </c>
      <c r="C43" s="108">
        <v>0.2842943860748241</v>
      </c>
      <c r="D43" s="328" t="s">
        <v>157</v>
      </c>
      <c r="E43" s="328" t="s">
        <v>157</v>
      </c>
      <c r="F43" s="328" t="s">
        <v>157</v>
      </c>
      <c r="G43" s="253" t="s">
        <v>157</v>
      </c>
      <c r="H43" s="332" t="s">
        <v>157</v>
      </c>
      <c r="I43" s="333" t="s">
        <v>157</v>
      </c>
      <c r="M43" s="172">
        <v>13066</v>
      </c>
      <c r="N43" s="44">
        <f t="shared" si="0"/>
        <v>0</v>
      </c>
    </row>
    <row r="44" spans="1:14" ht="12.75">
      <c r="A44" s="263" t="s">
        <v>226</v>
      </c>
      <c r="B44" s="145">
        <v>0.36672443674176775</v>
      </c>
      <c r="C44" s="108">
        <v>0.2781197537772804</v>
      </c>
      <c r="D44" s="5">
        <v>0.3414847161572052</v>
      </c>
      <c r="E44" s="5">
        <v>0.38737446197991393</v>
      </c>
      <c r="F44" s="5">
        <v>0.27970691302962725</v>
      </c>
      <c r="G44" s="145">
        <v>0.4686121479470648</v>
      </c>
      <c r="H44" s="42">
        <v>0.590782122905028</v>
      </c>
      <c r="I44" s="150">
        <v>0.34910994764397907</v>
      </c>
      <c r="M44" s="172">
        <v>2885</v>
      </c>
      <c r="N44" s="44">
        <f t="shared" si="0"/>
        <v>0</v>
      </c>
    </row>
    <row r="45" spans="1:14" ht="12.75">
      <c r="A45" s="263" t="s">
        <v>227</v>
      </c>
      <c r="B45" s="145">
        <v>0.30202537280213665</v>
      </c>
      <c r="C45" s="108">
        <v>0.3477972156072541</v>
      </c>
      <c r="D45" s="5">
        <v>0.6224924012158055</v>
      </c>
      <c r="E45" s="5">
        <v>0.7163498098859316</v>
      </c>
      <c r="F45" s="5">
        <v>0.3367858336117608</v>
      </c>
      <c r="G45" s="145">
        <v>0.5655637254901961</v>
      </c>
      <c r="H45" s="42">
        <v>0.7812291249164997</v>
      </c>
      <c r="I45" s="150">
        <v>0.4630701597342404</v>
      </c>
      <c r="M45" s="172">
        <v>4493</v>
      </c>
      <c r="N45" s="44">
        <f t="shared" si="0"/>
        <v>0</v>
      </c>
    </row>
    <row r="46" spans="1:14" ht="12.75">
      <c r="A46" s="263" t="s">
        <v>228</v>
      </c>
      <c r="B46" s="145">
        <v>0.270509977827051</v>
      </c>
      <c r="C46" s="108">
        <v>0.28703315148971886</v>
      </c>
      <c r="D46" s="5">
        <v>0.5434782608695652</v>
      </c>
      <c r="E46" s="5">
        <v>0.7246376811594203</v>
      </c>
      <c r="F46" s="5">
        <v>0.31144827586206897</v>
      </c>
      <c r="G46" s="145">
        <v>0.46887966804979253</v>
      </c>
      <c r="H46" s="42">
        <v>0.7647058823529411</v>
      </c>
      <c r="I46" s="150">
        <v>0.38457886240622924</v>
      </c>
      <c r="M46" s="172">
        <v>451</v>
      </c>
      <c r="N46" s="44">
        <f t="shared" si="0"/>
        <v>0</v>
      </c>
    </row>
    <row r="47" spans="1:14" ht="12.75">
      <c r="A47" s="263" t="s">
        <v>229</v>
      </c>
      <c r="B47" s="145">
        <v>0.29912991299129915</v>
      </c>
      <c r="C47" s="108">
        <v>0.3100393541386626</v>
      </c>
      <c r="D47" s="5">
        <v>0.6535016286644951</v>
      </c>
      <c r="E47" s="5">
        <v>0.7525826446280992</v>
      </c>
      <c r="F47" s="5">
        <v>0.3454939632938362</v>
      </c>
      <c r="G47" s="145">
        <v>0.5523574561403509</v>
      </c>
      <c r="H47" s="42">
        <v>0.7966185977125808</v>
      </c>
      <c r="I47" s="150">
        <v>0.43517347942126705</v>
      </c>
      <c r="M47" s="172">
        <v>6666</v>
      </c>
      <c r="N47" s="44">
        <f t="shared" si="0"/>
        <v>0</v>
      </c>
    </row>
    <row r="48" spans="1:14" ht="12.75">
      <c r="A48" s="263" t="s">
        <v>230</v>
      </c>
      <c r="B48" s="145">
        <v>0.2521715863808805</v>
      </c>
      <c r="C48" s="108">
        <v>0.2945533531459316</v>
      </c>
      <c r="D48" s="5">
        <v>0.6812053681359271</v>
      </c>
      <c r="E48" s="5">
        <v>0.7148192213629453</v>
      </c>
      <c r="F48" s="5">
        <v>0.3909006303143111</v>
      </c>
      <c r="G48" s="145">
        <v>0.633238856418562</v>
      </c>
      <c r="H48" s="42">
        <v>0.7430946138532001</v>
      </c>
      <c r="I48" s="150">
        <v>0.4482591237757947</v>
      </c>
      <c r="M48" s="172">
        <v>104647</v>
      </c>
      <c r="N48" s="44">
        <f t="shared" si="0"/>
        <v>0</v>
      </c>
    </row>
    <row r="49" spans="1:14" ht="12.75">
      <c r="A49" s="263" t="s">
        <v>231</v>
      </c>
      <c r="B49" s="145">
        <v>0.24025305281741946</v>
      </c>
      <c r="C49" s="108">
        <v>0.11964218218470454</v>
      </c>
      <c r="D49" s="5">
        <v>0.6589386913961875</v>
      </c>
      <c r="E49" s="5">
        <v>0.7208752217622708</v>
      </c>
      <c r="F49" s="5">
        <v>0.35472815080230563</v>
      </c>
      <c r="G49" s="145">
        <v>0.5205210813839474</v>
      </c>
      <c r="H49" s="42">
        <v>0.6956521739130435</v>
      </c>
      <c r="I49" s="150">
        <v>0.19166905239049528</v>
      </c>
      <c r="M49" s="172">
        <v>6797</v>
      </c>
      <c r="N49" s="44">
        <f t="shared" si="0"/>
        <v>0</v>
      </c>
    </row>
    <row r="50" spans="1:14" ht="12.75">
      <c r="A50" s="263" t="s">
        <v>232</v>
      </c>
      <c r="B50" s="145">
        <v>0.2192851632810491</v>
      </c>
      <c r="C50" s="108">
        <v>0.2637426335619747</v>
      </c>
      <c r="D50" s="5">
        <v>0.5214105793450882</v>
      </c>
      <c r="E50" s="5">
        <v>0.6451430189747946</v>
      </c>
      <c r="F50" s="5">
        <v>0.2759420062080075</v>
      </c>
      <c r="G50" s="145">
        <v>0.3658118796916721</v>
      </c>
      <c r="H50" s="42">
        <v>0.6707616707616708</v>
      </c>
      <c r="I50" s="150">
        <v>0.35156152013044023</v>
      </c>
      <c r="M50" s="172">
        <v>19445</v>
      </c>
      <c r="N50" s="44">
        <f t="shared" si="0"/>
        <v>0</v>
      </c>
    </row>
    <row r="51" spans="1:14" ht="12.75">
      <c r="A51" s="263" t="s">
        <v>233</v>
      </c>
      <c r="B51" s="145">
        <v>0.14871794871794872</v>
      </c>
      <c r="C51" s="108">
        <v>0.2682377404262693</v>
      </c>
      <c r="D51" s="5">
        <v>0.19402985074626866</v>
      </c>
      <c r="E51" s="5">
        <v>0.5</v>
      </c>
      <c r="F51" s="5">
        <v>0.2356991525423729</v>
      </c>
      <c r="G51" s="145">
        <v>0.20551378446115287</v>
      </c>
      <c r="H51" s="42">
        <v>0.32</v>
      </c>
      <c r="I51" s="150">
        <v>0.3320331545587518</v>
      </c>
      <c r="M51" s="172">
        <v>390</v>
      </c>
      <c r="N51" s="44">
        <f t="shared" si="0"/>
        <v>0</v>
      </c>
    </row>
    <row r="52" spans="1:14" ht="12.75">
      <c r="A52" s="263" t="s">
        <v>234</v>
      </c>
      <c r="B52" s="145">
        <v>0.21855110963528696</v>
      </c>
      <c r="C52" s="108">
        <v>0.24956126861216146</v>
      </c>
      <c r="D52" s="328" t="s">
        <v>157</v>
      </c>
      <c r="E52" s="328" t="s">
        <v>157</v>
      </c>
      <c r="F52" s="328" t="s">
        <v>157</v>
      </c>
      <c r="G52" s="253" t="s">
        <v>157</v>
      </c>
      <c r="H52" s="332" t="s">
        <v>157</v>
      </c>
      <c r="I52" s="333" t="s">
        <v>157</v>
      </c>
      <c r="M52" s="172">
        <v>18069</v>
      </c>
      <c r="N52" s="44">
        <f t="shared" si="0"/>
        <v>0</v>
      </c>
    </row>
    <row r="53" spans="1:14" ht="12.75">
      <c r="A53" s="263" t="s">
        <v>235</v>
      </c>
      <c r="B53" s="145">
        <v>0.22591973244147157</v>
      </c>
      <c r="C53" s="108">
        <v>0.2506694022324999</v>
      </c>
      <c r="D53" s="5">
        <v>0.5856885147324113</v>
      </c>
      <c r="E53" s="5">
        <v>0.6823338735818476</v>
      </c>
      <c r="F53" s="5">
        <v>0.31002427309817693</v>
      </c>
      <c r="G53" s="145">
        <v>0.49622321566209343</v>
      </c>
      <c r="H53" s="42">
        <v>0.7583596214511041</v>
      </c>
      <c r="I53" s="150">
        <v>0.34247857822913363</v>
      </c>
      <c r="M53" s="172">
        <v>5980</v>
      </c>
      <c r="N53" s="44">
        <f t="shared" si="0"/>
        <v>0</v>
      </c>
    </row>
    <row r="54" spans="1:14" ht="12.75">
      <c r="A54" s="263" t="s">
        <v>236</v>
      </c>
      <c r="B54" s="145">
        <v>0.1383219954648526</v>
      </c>
      <c r="C54" s="108">
        <v>0.29075677185143817</v>
      </c>
      <c r="D54" s="5">
        <v>0.25</v>
      </c>
      <c r="E54" s="5">
        <v>0.6363636363636364</v>
      </c>
      <c r="F54" s="5">
        <v>0.3303444349558782</v>
      </c>
      <c r="G54" s="145">
        <v>0.22857142857142856</v>
      </c>
      <c r="H54" s="42">
        <v>0.5306122448979592</v>
      </c>
      <c r="I54" s="150">
        <v>0.4219013595316066</v>
      </c>
      <c r="M54" s="172">
        <v>441</v>
      </c>
      <c r="N54" s="44">
        <f t="shared" si="0"/>
        <v>0</v>
      </c>
    </row>
    <row r="55" spans="1:14" ht="13.5" thickBot="1">
      <c r="A55" s="265" t="s">
        <v>237</v>
      </c>
      <c r="B55" s="145">
        <v>0.27323943661971833</v>
      </c>
      <c r="C55" s="108">
        <v>0.26960607155764366</v>
      </c>
      <c r="D55" s="331">
        <v>0.45614035087719296</v>
      </c>
      <c r="E55" s="5">
        <v>0.4945054945054945</v>
      </c>
      <c r="F55" s="5">
        <v>0.30354541039339483</v>
      </c>
      <c r="G55" s="145">
        <v>0.4789473684210526</v>
      </c>
      <c r="H55" s="42">
        <v>0.6744186046511628</v>
      </c>
      <c r="I55" s="150">
        <v>0.37928286852589643</v>
      </c>
      <c r="M55" s="172">
        <v>355</v>
      </c>
      <c r="N55" s="44">
        <f t="shared" si="0"/>
        <v>0</v>
      </c>
    </row>
    <row r="56" spans="1:14" ht="13.5" thickBot="1">
      <c r="A56" s="260" t="s">
        <v>262</v>
      </c>
      <c r="B56" s="156">
        <v>0.28485338638328744</v>
      </c>
      <c r="C56" s="261">
        <v>0.2933196372782374</v>
      </c>
      <c r="D56" s="156">
        <v>0.5612468515646123</v>
      </c>
      <c r="E56" s="153">
        <v>0.6501752826741717</v>
      </c>
      <c r="F56" s="153">
        <v>0.3275978597578147</v>
      </c>
      <c r="G56" s="46">
        <v>0.5288739912372772</v>
      </c>
      <c r="H56" s="134">
        <v>0.728426909838094</v>
      </c>
      <c r="I56" s="175">
        <v>0.4001097530350021</v>
      </c>
      <c r="M56" s="101">
        <v>876658</v>
      </c>
      <c r="N56" s="44">
        <f t="shared" si="0"/>
        <v>0</v>
      </c>
    </row>
    <row r="57" spans="4:5" ht="12.75">
      <c r="D57"/>
      <c r="E57"/>
    </row>
    <row r="58" spans="1:5" ht="12.75">
      <c r="A58" s="13" t="s">
        <v>149</v>
      </c>
      <c r="D58"/>
      <c r="E58"/>
    </row>
    <row r="59" ht="12.75">
      <c r="E59"/>
    </row>
    <row r="63" spans="1:3" ht="12.75">
      <c r="A63" s="235"/>
      <c r="B63" s="18"/>
      <c r="C63" s="18"/>
    </row>
  </sheetData>
  <mergeCells count="4">
    <mergeCell ref="B2:C2"/>
    <mergeCell ref="D2:F2"/>
    <mergeCell ref="G2:I2"/>
    <mergeCell ref="B1:I1"/>
  </mergeCells>
  <printOptions/>
  <pageMargins left="0.75" right="0.75" top="1" bottom="1"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O29"/>
  <sheetViews>
    <sheetView workbookViewId="0" topLeftCell="A1">
      <selection activeCell="A5" sqref="A5"/>
    </sheetView>
  </sheetViews>
  <sheetFormatPr defaultColWidth="11.421875" defaultRowHeight="12.75"/>
  <cols>
    <col min="1" max="1" width="21.8515625" style="0" bestFit="1" customWidth="1"/>
    <col min="2" max="2" width="7.421875" style="44" customWidth="1"/>
    <col min="3" max="3" width="6.7109375" style="0" customWidth="1"/>
    <col min="4" max="4" width="7.28125" style="0" customWidth="1"/>
    <col min="5" max="5" width="7.140625" style="0" customWidth="1"/>
    <col min="6" max="6" width="8.00390625" style="0" customWidth="1"/>
    <col min="7" max="7" width="7.421875" style="0" customWidth="1"/>
    <col min="8" max="8" width="9.421875" style="0" customWidth="1"/>
    <col min="9" max="9" width="9.00390625" style="0" customWidth="1"/>
    <col min="10" max="16384" width="8.8515625" style="0" customWidth="1"/>
  </cols>
  <sheetData>
    <row r="1" spans="2:8" ht="9" customHeight="1" thickBot="1">
      <c r="B1" s="281"/>
      <c r="C1" s="31"/>
      <c r="D1" s="31"/>
      <c r="E1" s="31"/>
      <c r="F1" s="31"/>
      <c r="G1" s="31"/>
      <c r="H1" s="27"/>
    </row>
    <row r="2" spans="2:9" ht="42" customHeight="1" thickBot="1">
      <c r="B2" s="395" t="s">
        <v>242</v>
      </c>
      <c r="C2" s="396"/>
      <c r="D2" s="393" t="s">
        <v>185</v>
      </c>
      <c r="E2" s="394"/>
      <c r="F2" s="394"/>
      <c r="G2" s="394"/>
      <c r="H2" s="381" t="s">
        <v>61</v>
      </c>
      <c r="I2" s="382"/>
    </row>
    <row r="3" spans="1:9" ht="44.25" customHeight="1" thickBot="1">
      <c r="A3" t="s">
        <v>71</v>
      </c>
      <c r="B3" s="276" t="s">
        <v>152</v>
      </c>
      <c r="C3" s="277" t="s">
        <v>250</v>
      </c>
      <c r="D3" s="278" t="s">
        <v>150</v>
      </c>
      <c r="E3" s="279" t="s">
        <v>252</v>
      </c>
      <c r="F3" s="280" t="s">
        <v>251</v>
      </c>
      <c r="G3" s="280" t="s">
        <v>176</v>
      </c>
      <c r="H3" s="284" t="s">
        <v>63</v>
      </c>
      <c r="I3" s="283" t="s">
        <v>62</v>
      </c>
    </row>
    <row r="4" spans="1:15" ht="13.5" thickBot="1">
      <c r="A4" s="240" t="s">
        <v>254</v>
      </c>
      <c r="B4" s="274">
        <v>0.31529819592259484</v>
      </c>
      <c r="C4" s="244">
        <v>0.4194876642337073</v>
      </c>
      <c r="D4" s="274">
        <v>0.3542724221358249</v>
      </c>
      <c r="E4" s="244">
        <v>0.49550210301007347</v>
      </c>
      <c r="F4" s="153">
        <v>0.2435694127255266</v>
      </c>
      <c r="G4" s="153">
        <v>0.7254974577990706</v>
      </c>
      <c r="H4" s="156">
        <v>0.44793440463173745</v>
      </c>
      <c r="I4" s="155">
        <v>0.2848377472687172</v>
      </c>
      <c r="J4" s="5"/>
      <c r="K4" s="101"/>
      <c r="L4" s="172"/>
      <c r="M4" s="101"/>
      <c r="N4" s="101"/>
      <c r="O4" s="5"/>
    </row>
    <row r="5" spans="1:15" ht="12.75">
      <c r="A5" s="239" t="s">
        <v>85</v>
      </c>
      <c r="B5" s="272">
        <v>0.27019150707743544</v>
      </c>
      <c r="C5" s="141">
        <v>0.5105055127938423</v>
      </c>
      <c r="D5" s="272">
        <v>0.23966027226652367</v>
      </c>
      <c r="E5" s="141">
        <v>0.6769638128861429</v>
      </c>
      <c r="F5" s="140">
        <v>0.19489167354301395</v>
      </c>
      <c r="G5" s="140">
        <v>0.6999641962047977</v>
      </c>
      <c r="H5" s="145">
        <v>0.5638342994486074</v>
      </c>
      <c r="I5" s="150">
        <v>0.20937680474615425</v>
      </c>
      <c r="J5" s="5"/>
      <c r="K5" s="101"/>
      <c r="L5" s="172"/>
      <c r="M5" s="101"/>
      <c r="N5" s="101"/>
      <c r="O5" s="5"/>
    </row>
    <row r="6" spans="1:15" ht="12.75">
      <c r="A6" s="237" t="s">
        <v>84</v>
      </c>
      <c r="B6" s="273">
        <v>0.302934179222839</v>
      </c>
      <c r="C6" s="61">
        <v>0.41660174233302644</v>
      </c>
      <c r="D6" s="273">
        <v>0.37490823068765805</v>
      </c>
      <c r="E6" s="61">
        <v>0.5047801147227533</v>
      </c>
      <c r="F6" s="42">
        <v>0.1603525914077577</v>
      </c>
      <c r="G6" s="42">
        <v>0.7803927391514162</v>
      </c>
      <c r="H6" s="145">
        <v>0.4437362098553567</v>
      </c>
      <c r="I6" s="150">
        <v>0.36100362998125174</v>
      </c>
      <c r="J6" s="5"/>
      <c r="K6" s="101"/>
      <c r="L6" s="172"/>
      <c r="M6" s="101"/>
      <c r="N6" s="101"/>
      <c r="O6" s="5"/>
    </row>
    <row r="7" spans="1:15" ht="12.75">
      <c r="A7" s="237" t="s">
        <v>86</v>
      </c>
      <c r="B7" s="273">
        <v>0.22844175491679275</v>
      </c>
      <c r="C7" s="61">
        <v>0.4782608695652174</v>
      </c>
      <c r="D7" s="273">
        <v>0.3606077450435427</v>
      </c>
      <c r="E7" s="61">
        <v>0.42045454545454547</v>
      </c>
      <c r="F7" s="42">
        <v>0.281299875864515</v>
      </c>
      <c r="G7" s="42">
        <v>0.7940464666021297</v>
      </c>
      <c r="H7" s="145">
        <v>0.465495608531995</v>
      </c>
      <c r="I7" s="150">
        <v>0.03642969363707777</v>
      </c>
      <c r="J7" s="5"/>
      <c r="K7" s="101"/>
      <c r="L7" s="172"/>
      <c r="M7" s="101"/>
      <c r="N7" s="101"/>
      <c r="O7" s="5"/>
    </row>
    <row r="8" spans="1:15" ht="12.75">
      <c r="A8" s="237" t="s">
        <v>87</v>
      </c>
      <c r="B8" s="273">
        <v>0.14102049015668944</v>
      </c>
      <c r="C8" s="61">
        <v>0.3701149425287356</v>
      </c>
      <c r="D8" s="273">
        <v>0.38452277036992444</v>
      </c>
      <c r="E8" s="61">
        <v>0.5689655172413793</v>
      </c>
      <c r="F8" s="42">
        <v>0.2501632120124041</v>
      </c>
      <c r="G8" s="42">
        <v>0.7940524325029347</v>
      </c>
      <c r="H8" s="145">
        <v>0.5026819923371647</v>
      </c>
      <c r="I8" s="150">
        <v>0.04997714459850678</v>
      </c>
      <c r="J8" s="5"/>
      <c r="K8" s="101"/>
      <c r="L8" s="172"/>
      <c r="M8" s="101"/>
      <c r="N8" s="101"/>
      <c r="O8" s="5"/>
    </row>
    <row r="9" spans="1:15" ht="12.75">
      <c r="A9" s="237" t="s">
        <v>88</v>
      </c>
      <c r="B9" s="273">
        <v>0.30740143631833505</v>
      </c>
      <c r="C9" s="61">
        <v>0.37854976564653986</v>
      </c>
      <c r="D9" s="273">
        <v>0.3463861987357145</v>
      </c>
      <c r="E9" s="61">
        <v>0.4747826086956522</v>
      </c>
      <c r="F9" s="42">
        <v>0.2086457651854461</v>
      </c>
      <c r="G9" s="42">
        <v>0.670871745107553</v>
      </c>
      <c r="H9" s="145">
        <v>0.4085499742470655</v>
      </c>
      <c r="I9" s="150">
        <v>0.46040813832712163</v>
      </c>
      <c r="J9" s="5"/>
      <c r="K9" s="101"/>
      <c r="L9" s="172"/>
      <c r="M9" s="101"/>
      <c r="N9" s="101"/>
      <c r="O9" s="5"/>
    </row>
    <row r="10" spans="1:15" ht="12" customHeight="1">
      <c r="A10" s="238" t="s">
        <v>89</v>
      </c>
      <c r="B10" s="273">
        <v>0.2717923997750462</v>
      </c>
      <c r="C10" s="61">
        <v>0.3369771332961517</v>
      </c>
      <c r="D10" s="273">
        <v>0.25346559439246485</v>
      </c>
      <c r="E10" s="61">
        <v>0.48648203099241677</v>
      </c>
      <c r="F10" s="42">
        <v>0.16646292627408002</v>
      </c>
      <c r="G10" s="42">
        <v>0.6132465996451804</v>
      </c>
      <c r="H10" s="145">
        <v>0.3973122214090879</v>
      </c>
      <c r="I10" s="150">
        <v>0.5200731516154316</v>
      </c>
      <c r="J10" s="5"/>
      <c r="K10" s="101"/>
      <c r="L10" s="172"/>
      <c r="M10" s="101"/>
      <c r="N10" s="101"/>
      <c r="O10" s="5"/>
    </row>
    <row r="11" spans="1:15" ht="12.75">
      <c r="A11" s="237" t="s">
        <v>90</v>
      </c>
      <c r="B11" s="273">
        <v>0.11815535746770967</v>
      </c>
      <c r="C11" s="61">
        <v>0.34264773247824093</v>
      </c>
      <c r="D11" s="273">
        <v>0.3808369195195581</v>
      </c>
      <c r="E11" s="61">
        <v>0.46051660516605164</v>
      </c>
      <c r="F11" s="42">
        <v>0.23480477349090487</v>
      </c>
      <c r="G11" s="42">
        <v>0.7425868972320547</v>
      </c>
      <c r="H11" s="145">
        <v>0.38778971170152626</v>
      </c>
      <c r="I11" s="150">
        <v>0.05484489926447074</v>
      </c>
      <c r="J11" s="5"/>
      <c r="K11" s="101"/>
      <c r="L11" s="172"/>
      <c r="M11" s="101"/>
      <c r="N11" s="101"/>
      <c r="O11" s="5"/>
    </row>
    <row r="12" spans="1:15" ht="12.75">
      <c r="A12" s="237" t="s">
        <v>91</v>
      </c>
      <c r="B12" s="273">
        <v>0.29034065772010026</v>
      </c>
      <c r="C12" s="61">
        <v>0.3496246361268577</v>
      </c>
      <c r="D12" s="273">
        <v>0.3756266013144703</v>
      </c>
      <c r="E12" s="61">
        <v>0.4532067573628345</v>
      </c>
      <c r="F12" s="42">
        <v>0.21502477411833285</v>
      </c>
      <c r="G12" s="42">
        <v>0.6472880547160808</v>
      </c>
      <c r="H12" s="145">
        <v>0.3847186344527174</v>
      </c>
      <c r="I12" s="150">
        <v>0.5050871126479585</v>
      </c>
      <c r="J12" s="5"/>
      <c r="K12" s="101"/>
      <c r="L12" s="172"/>
      <c r="M12" s="101"/>
      <c r="N12" s="101"/>
      <c r="O12" s="5"/>
    </row>
    <row r="13" spans="1:15" ht="12.75">
      <c r="A13" s="237" t="s">
        <v>154</v>
      </c>
      <c r="B13" s="273">
        <v>0.34075669434699585</v>
      </c>
      <c r="C13" s="61">
        <v>0.41859595611747924</v>
      </c>
      <c r="D13" s="273">
        <v>0.37897533149711776</v>
      </c>
      <c r="E13" s="61">
        <v>0.48757413673907507</v>
      </c>
      <c r="F13" s="42">
        <v>0.2108196439322267</v>
      </c>
      <c r="G13" s="42">
        <v>0.6619128614418422</v>
      </c>
      <c r="H13" s="145">
        <v>0.4428068786278504</v>
      </c>
      <c r="I13" s="150">
        <v>0.7193360995850623</v>
      </c>
      <c r="J13" s="5"/>
      <c r="K13" s="101"/>
      <c r="L13" s="172"/>
      <c r="M13" s="101"/>
      <c r="N13" s="101"/>
      <c r="O13" s="5"/>
    </row>
    <row r="14" spans="1:15" ht="12.75">
      <c r="A14" s="237" t="s">
        <v>93</v>
      </c>
      <c r="B14" s="273">
        <v>0.34592631032693305</v>
      </c>
      <c r="C14" s="61">
        <v>0.35115787190194697</v>
      </c>
      <c r="D14" s="273">
        <v>0.4516531754661512</v>
      </c>
      <c r="E14" s="61">
        <v>0.3547128589263421</v>
      </c>
      <c r="F14" s="42">
        <v>0.23337515683814303</v>
      </c>
      <c r="G14" s="42">
        <v>0.7642192347466391</v>
      </c>
      <c r="H14" s="145">
        <v>0.35207469714653683</v>
      </c>
      <c r="I14" s="150">
        <v>0.4123691901574432</v>
      </c>
      <c r="J14" s="5"/>
      <c r="K14" s="101"/>
      <c r="L14" s="172"/>
      <c r="M14" s="101"/>
      <c r="N14" s="101"/>
      <c r="O14" s="5"/>
    </row>
    <row r="15" spans="1:15" ht="12.75">
      <c r="A15" s="237" t="s">
        <v>94</v>
      </c>
      <c r="B15" s="273">
        <v>0.2787052810902896</v>
      </c>
      <c r="C15" s="61">
        <v>0.4225721784776903</v>
      </c>
      <c r="D15" s="273">
        <v>0.39368077863547013</v>
      </c>
      <c r="E15" s="61">
        <v>0.5809294871794872</v>
      </c>
      <c r="F15" s="42">
        <v>0.19721043928391688</v>
      </c>
      <c r="G15" s="42">
        <v>0.8471243042671615</v>
      </c>
      <c r="H15" s="145">
        <v>0.49386724386724384</v>
      </c>
      <c r="I15" s="150">
        <v>0.15162254956252078</v>
      </c>
      <c r="J15" s="5"/>
      <c r="K15" s="101"/>
      <c r="L15" s="172"/>
      <c r="M15" s="101"/>
      <c r="N15" s="101"/>
      <c r="O15" s="5"/>
    </row>
    <row r="16" spans="1:15" ht="12.75">
      <c r="A16" s="237" t="s">
        <v>156</v>
      </c>
      <c r="B16" s="273">
        <v>0.3680320792622415</v>
      </c>
      <c r="C16" s="61">
        <v>0.5612461829848092</v>
      </c>
      <c r="D16" s="273">
        <v>0.29753434596391043</v>
      </c>
      <c r="E16" s="61">
        <v>0.606216726773141</v>
      </c>
      <c r="F16" s="42">
        <v>0.11163155851945944</v>
      </c>
      <c r="G16" s="42">
        <v>0.7402176285349048</v>
      </c>
      <c r="H16" s="145">
        <v>0.5752059066556494</v>
      </c>
      <c r="I16" s="150">
        <v>0.44741152323098293</v>
      </c>
      <c r="J16" s="5"/>
      <c r="K16" s="101"/>
      <c r="L16" s="172"/>
      <c r="M16" s="146"/>
      <c r="N16" s="146"/>
      <c r="O16" s="5"/>
    </row>
    <row r="17" spans="1:15" ht="12.75">
      <c r="A17" s="237" t="s">
        <v>153</v>
      </c>
      <c r="B17" s="273">
        <v>0.30439509240565304</v>
      </c>
      <c r="C17" s="61">
        <v>0.5289648622981956</v>
      </c>
      <c r="D17" s="273">
        <v>0.38516584190555886</v>
      </c>
      <c r="E17" s="61">
        <v>0.6805696846388606</v>
      </c>
      <c r="F17" s="42">
        <v>0.2148334299890457</v>
      </c>
      <c r="G17" s="42">
        <v>0.7583429228998849</v>
      </c>
      <c r="H17" s="145">
        <v>0.6021611001964636</v>
      </c>
      <c r="I17" s="150">
        <v>0.1601724532122677</v>
      </c>
      <c r="J17" s="5"/>
      <c r="K17" s="101"/>
      <c r="L17" s="172"/>
      <c r="M17" s="101"/>
      <c r="N17" s="101"/>
      <c r="O17" s="5"/>
    </row>
    <row r="18" spans="1:15" ht="12.75">
      <c r="A18" s="237" t="s">
        <v>97</v>
      </c>
      <c r="B18" s="273">
        <v>0.2848533090743689</v>
      </c>
      <c r="C18" s="61">
        <v>0.4366638795986622</v>
      </c>
      <c r="D18" s="273">
        <v>0.2954582385440364</v>
      </c>
      <c r="E18" s="61">
        <v>0.49778059606848446</v>
      </c>
      <c r="F18" s="42">
        <v>0.25857568978374346</v>
      </c>
      <c r="G18" s="42">
        <v>0.7429620563035496</v>
      </c>
      <c r="H18" s="145">
        <v>0.4518157522402138</v>
      </c>
      <c r="I18" s="150">
        <v>0.293925138065044</v>
      </c>
      <c r="J18" s="5"/>
      <c r="K18" s="101"/>
      <c r="L18" s="172"/>
      <c r="M18" s="101"/>
      <c r="N18" s="101"/>
      <c r="O18" s="5"/>
    </row>
    <row r="19" spans="1:15" ht="12.75">
      <c r="A19" s="237" t="s">
        <v>98</v>
      </c>
      <c r="B19" s="273">
        <v>0.22548342541436464</v>
      </c>
      <c r="C19" s="61">
        <v>0.32817786370227164</v>
      </c>
      <c r="D19" s="273">
        <v>0.33350412460931494</v>
      </c>
      <c r="E19" s="61">
        <v>0.46379360891234245</v>
      </c>
      <c r="F19" s="42">
        <v>0.23944207671445175</v>
      </c>
      <c r="G19" s="42">
        <v>0.6658911121451838</v>
      </c>
      <c r="H19" s="145">
        <v>0.38945555702742085</v>
      </c>
      <c r="I19" s="150">
        <v>0.3471894189891356</v>
      </c>
      <c r="J19" s="5"/>
      <c r="K19" s="101"/>
      <c r="L19" s="101"/>
      <c r="M19" s="101"/>
      <c r="N19" s="101"/>
      <c r="O19" s="5"/>
    </row>
    <row r="20" spans="1:15" ht="12.75">
      <c r="A20" s="237" t="s">
        <v>155</v>
      </c>
      <c r="B20" s="273">
        <v>0.2171784332688588</v>
      </c>
      <c r="C20" s="61">
        <v>0.37506671410781</v>
      </c>
      <c r="D20" s="273">
        <v>0.2811910295373736</v>
      </c>
      <c r="E20" s="61">
        <v>0.44590673575129536</v>
      </c>
      <c r="F20" s="42">
        <v>0.16434576557275943</v>
      </c>
      <c r="G20" s="42">
        <v>0.6598615916955017</v>
      </c>
      <c r="H20" s="145">
        <v>0.3963403248895251</v>
      </c>
      <c r="I20" s="150">
        <v>0.5107679967916583</v>
      </c>
      <c r="J20" s="5"/>
      <c r="K20" s="101"/>
      <c r="L20" s="101"/>
      <c r="M20" s="101"/>
      <c r="N20" s="101"/>
      <c r="O20" s="5"/>
    </row>
    <row r="21" spans="1:15" ht="12.75">
      <c r="A21" s="237" t="s">
        <v>100</v>
      </c>
      <c r="B21" s="273">
        <v>0.20875393016713553</v>
      </c>
      <c r="C21" s="61">
        <v>0.40667241875179755</v>
      </c>
      <c r="D21" s="273">
        <v>0.268188261979019</v>
      </c>
      <c r="E21" s="61">
        <v>0.40062272963155166</v>
      </c>
      <c r="F21" s="42">
        <v>0.22478219439150557</v>
      </c>
      <c r="G21" s="42">
        <v>0.6121076233183856</v>
      </c>
      <c r="H21" s="145">
        <v>0.40451517394522574</v>
      </c>
      <c r="I21" s="150">
        <v>0.18244032715740277</v>
      </c>
      <c r="J21" s="5"/>
      <c r="K21" s="101"/>
      <c r="L21" s="101"/>
      <c r="M21" s="101"/>
      <c r="N21" s="101"/>
      <c r="O21" s="5"/>
    </row>
    <row r="22" spans="1:15" s="27" customFormat="1" ht="12.75">
      <c r="A22" s="237" t="s">
        <v>101</v>
      </c>
      <c r="B22" s="273">
        <v>0.26509402334582916</v>
      </c>
      <c r="C22" s="61">
        <v>0.45810853697238973</v>
      </c>
      <c r="D22" s="273">
        <v>0.3299786968339088</v>
      </c>
      <c r="E22" s="61">
        <v>0.3743257820927724</v>
      </c>
      <c r="F22" s="42">
        <v>0.1766145735266428</v>
      </c>
      <c r="G22" s="42">
        <v>0.6512954785259291</v>
      </c>
      <c r="H22" s="145">
        <v>0.44736478074422464</v>
      </c>
      <c r="I22" s="150">
        <v>0.1814305750350631</v>
      </c>
      <c r="J22" s="5"/>
      <c r="K22" s="101"/>
      <c r="L22" s="172"/>
      <c r="M22" s="101"/>
      <c r="N22" s="101"/>
      <c r="O22" s="5"/>
    </row>
    <row r="23" spans="1:15" ht="13.5" thickBot="1">
      <c r="A23" s="282" t="s">
        <v>60</v>
      </c>
      <c r="B23" s="275">
        <v>0.32629877128691526</v>
      </c>
      <c r="C23" s="103">
        <v>0.41020465045567034</v>
      </c>
      <c r="D23" s="273">
        <v>0.36200209353787527</v>
      </c>
      <c r="E23" s="103">
        <v>0.4912423923385712</v>
      </c>
      <c r="F23" s="134">
        <v>0.26709405068863595</v>
      </c>
      <c r="G23" s="134">
        <v>0.7284080138575677</v>
      </c>
      <c r="H23" s="145">
        <v>0.44493751372429785</v>
      </c>
      <c r="I23" s="150">
        <v>0.212576075665817</v>
      </c>
      <c r="J23" s="5"/>
      <c r="K23" s="101"/>
      <c r="L23" s="101"/>
      <c r="M23" s="101"/>
      <c r="N23" s="101"/>
      <c r="O23" s="5"/>
    </row>
    <row r="24" spans="11:15" ht="12.75">
      <c r="K24" s="101"/>
      <c r="L24" s="101"/>
      <c r="M24" s="101"/>
      <c r="N24" s="101"/>
      <c r="O24" s="101"/>
    </row>
    <row r="25" spans="11:15" ht="12.75">
      <c r="K25" s="101"/>
      <c r="L25" s="101"/>
      <c r="M25" s="101"/>
      <c r="N25" s="101"/>
      <c r="O25" s="101"/>
    </row>
    <row r="26" ht="12.75">
      <c r="O26" s="101"/>
    </row>
    <row r="27" ht="12.75">
      <c r="O27" s="101"/>
    </row>
    <row r="28" ht="12.75">
      <c r="O28" s="101"/>
    </row>
    <row r="29" ht="12.75">
      <c r="O29" s="101"/>
    </row>
  </sheetData>
  <mergeCells count="3">
    <mergeCell ref="D2:G2"/>
    <mergeCell ref="B2:C2"/>
    <mergeCell ref="H2:I2"/>
  </mergeCells>
  <printOptions/>
  <pageMargins left="0.75" right="0.75" top="1" bottom="1" header="0.5" footer="0.5"/>
  <pageSetup orientation="portrait"/>
</worksheet>
</file>

<file path=xl/worksheets/sheet13.xml><?xml version="1.0" encoding="utf-8"?>
<worksheet xmlns="http://schemas.openxmlformats.org/spreadsheetml/2006/main" xmlns:r="http://schemas.openxmlformats.org/officeDocument/2006/relationships">
  <dimension ref="A3:B22"/>
  <sheetViews>
    <sheetView workbookViewId="0" topLeftCell="A5">
      <selection activeCell="B30" sqref="B30"/>
    </sheetView>
  </sheetViews>
  <sheetFormatPr defaultColWidth="11.421875" defaultRowHeight="12.75"/>
  <cols>
    <col min="1" max="1" width="30.7109375" style="0" customWidth="1"/>
    <col min="2" max="2" width="31.140625" style="0" customWidth="1"/>
    <col min="3" max="16384" width="8.8515625" style="0" customWidth="1"/>
  </cols>
  <sheetData>
    <row r="3" spans="1:2" ht="12.75">
      <c r="A3" t="s">
        <v>92</v>
      </c>
      <c r="B3" s="5">
        <v>0.477603734439834</v>
      </c>
    </row>
    <row r="4" spans="1:2" ht="12.75">
      <c r="A4" t="s">
        <v>95</v>
      </c>
      <c r="B4" s="5">
        <v>0.47286090436008543</v>
      </c>
    </row>
    <row r="5" spans="1:2" ht="12.75">
      <c r="A5" t="s">
        <v>93</v>
      </c>
      <c r="B5" s="5">
        <v>0.47133968134250964</v>
      </c>
    </row>
    <row r="6" spans="1:2" ht="12.75">
      <c r="A6" t="s">
        <v>99</v>
      </c>
      <c r="B6" s="5">
        <v>0.4322839382394225</v>
      </c>
    </row>
    <row r="7" spans="1:2" ht="12.75">
      <c r="A7" t="s">
        <v>91</v>
      </c>
      <c r="B7" s="5">
        <v>0.3273041627876047</v>
      </c>
    </row>
    <row r="8" spans="1:2" ht="12.75">
      <c r="A8" t="s">
        <v>88</v>
      </c>
      <c r="B8" s="5">
        <v>0.32037025722490375</v>
      </c>
    </row>
    <row r="9" spans="1:2" ht="12.75">
      <c r="A9" s="2" t="s">
        <v>89</v>
      </c>
      <c r="B9" s="5">
        <v>0.29460942262474965</v>
      </c>
    </row>
    <row r="10" spans="1:2" ht="12.75">
      <c r="A10" s="1" t="s">
        <v>85</v>
      </c>
      <c r="B10" s="5">
        <v>0.27258885913792197</v>
      </c>
    </row>
    <row r="11" spans="1:2" ht="12.75">
      <c r="A11" t="s">
        <v>84</v>
      </c>
      <c r="B11" s="5">
        <v>0.2666640073397423</v>
      </c>
    </row>
    <row r="12" spans="1:2" ht="12.75">
      <c r="A12" t="s">
        <v>97</v>
      </c>
      <c r="B12" s="5">
        <v>0.2561873593781959</v>
      </c>
    </row>
    <row r="13" spans="1:2" ht="12.75">
      <c r="A13" t="s">
        <v>101</v>
      </c>
      <c r="B13" s="5">
        <v>0.24398316970546985</v>
      </c>
    </row>
    <row r="14" spans="1:2" ht="12.75">
      <c r="A14" t="s">
        <v>98</v>
      </c>
      <c r="B14" s="5">
        <v>0.23134152102031177</v>
      </c>
    </row>
    <row r="15" spans="1:2" ht="12.75">
      <c r="A15" t="s">
        <v>254</v>
      </c>
      <c r="B15" s="5">
        <v>0.21252714185573357</v>
      </c>
    </row>
    <row r="16" spans="1:2" ht="12.75">
      <c r="A16" t="s">
        <v>100</v>
      </c>
      <c r="B16" s="5">
        <v>0.21056584877315973</v>
      </c>
    </row>
    <row r="17" spans="1:2" ht="12.75">
      <c r="A17" t="s">
        <v>83</v>
      </c>
      <c r="B17" s="5">
        <v>0.13960915063875315</v>
      </c>
    </row>
    <row r="18" spans="1:2" ht="12.75">
      <c r="A18" t="s">
        <v>96</v>
      </c>
      <c r="B18" s="5">
        <v>0.1280334454714701</v>
      </c>
    </row>
    <row r="19" spans="1:2" ht="12.75">
      <c r="A19" t="s">
        <v>94</v>
      </c>
      <c r="B19" s="5">
        <v>0.09059696533392403</v>
      </c>
    </row>
    <row r="20" spans="1:2" ht="12.75">
      <c r="A20" t="s">
        <v>90</v>
      </c>
      <c r="B20" s="5">
        <v>0.05192676686920371</v>
      </c>
    </row>
    <row r="21" spans="1:2" ht="12.75">
      <c r="A21" t="s">
        <v>86</v>
      </c>
      <c r="B21" s="5">
        <v>0.0444815396700707</v>
      </c>
    </row>
    <row r="22" spans="1:2" ht="12.75">
      <c r="A22" t="s">
        <v>87</v>
      </c>
      <c r="B22" s="5">
        <v>0.02674081974706689</v>
      </c>
    </row>
  </sheetData>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K73"/>
  <sheetViews>
    <sheetView workbookViewId="0" topLeftCell="A1">
      <selection activeCell="B2" sqref="B2:I2"/>
    </sheetView>
  </sheetViews>
  <sheetFormatPr defaultColWidth="11.421875" defaultRowHeight="12.75"/>
  <cols>
    <col min="1" max="1" width="14.421875" style="182" customWidth="1"/>
    <col min="2" max="2" width="10.421875" style="0" customWidth="1"/>
    <col min="3" max="4" width="8.421875" style="0" customWidth="1"/>
    <col min="5" max="6" width="7.421875" style="0" customWidth="1"/>
    <col min="7" max="7" width="7.7109375" style="0" customWidth="1"/>
    <col min="8" max="8" width="8.7109375" style="0" customWidth="1"/>
    <col min="9" max="9" width="11.421875" style="0" customWidth="1"/>
    <col min="10" max="11" width="10.421875" style="0" customWidth="1"/>
    <col min="12" max="16384" width="8.8515625" style="0" customWidth="1"/>
  </cols>
  <sheetData>
    <row r="1" spans="2:9" ht="18">
      <c r="B1" s="397" t="s">
        <v>23</v>
      </c>
      <c r="C1" s="397"/>
      <c r="D1" s="397"/>
      <c r="E1" s="397"/>
      <c r="F1" s="397"/>
      <c r="G1" s="397"/>
      <c r="H1" s="397"/>
      <c r="I1" s="397"/>
    </row>
    <row r="2" spans="1:9" ht="18.75" thickBot="1">
      <c r="A2" s="325"/>
      <c r="B2" s="392" t="s">
        <v>24</v>
      </c>
      <c r="C2" s="392"/>
      <c r="D2" s="392"/>
      <c r="E2" s="392"/>
      <c r="F2" s="392"/>
      <c r="G2" s="392"/>
      <c r="H2" s="392"/>
      <c r="I2" s="392"/>
    </row>
    <row r="3" spans="2:9" ht="16.5" thickBot="1">
      <c r="B3" s="398" t="s">
        <v>242</v>
      </c>
      <c r="C3" s="399"/>
      <c r="D3" s="398" t="s">
        <v>185</v>
      </c>
      <c r="E3" s="399"/>
      <c r="F3" s="399"/>
      <c r="G3" s="400"/>
      <c r="H3" s="399" t="s">
        <v>323</v>
      </c>
      <c r="I3" s="400"/>
    </row>
    <row r="4" spans="2:11" ht="40.5">
      <c r="B4" s="184" t="s">
        <v>241</v>
      </c>
      <c r="C4" s="247" t="s">
        <v>103</v>
      </c>
      <c r="D4" s="251" t="s">
        <v>243</v>
      </c>
      <c r="E4" s="247" t="s">
        <v>105</v>
      </c>
      <c r="F4" s="250" t="s">
        <v>104</v>
      </c>
      <c r="G4" s="252" t="s">
        <v>261</v>
      </c>
      <c r="H4" s="185" t="s">
        <v>106</v>
      </c>
      <c r="I4" s="186" t="s">
        <v>107</v>
      </c>
      <c r="J4" s="168"/>
      <c r="K4" s="168"/>
    </row>
    <row r="5" spans="1:11" ht="12.75">
      <c r="A5" s="182" t="s">
        <v>114</v>
      </c>
      <c r="B5" s="173">
        <v>0.5759061460339695</v>
      </c>
      <c r="C5" s="61">
        <v>0.6719821400095678</v>
      </c>
      <c r="D5" s="173">
        <v>0.7146078431372549</v>
      </c>
      <c r="E5" s="61">
        <v>0.7539955492615821</v>
      </c>
      <c r="F5" s="42">
        <v>0.284375</v>
      </c>
      <c r="G5" s="150">
        <v>0.809499618999238</v>
      </c>
      <c r="H5" s="248">
        <v>0.47436359702891756</v>
      </c>
      <c r="I5" s="176">
        <v>0.5726545034975121</v>
      </c>
      <c r="J5" s="5"/>
      <c r="K5" s="5"/>
    </row>
    <row r="6" spans="1:11" ht="12.75">
      <c r="A6" s="182" t="s">
        <v>751</v>
      </c>
      <c r="B6" s="173">
        <v>0.4788907284768212</v>
      </c>
      <c r="C6" s="61">
        <v>0.5992438563327032</v>
      </c>
      <c r="D6" s="173">
        <v>0.4926428745630437</v>
      </c>
      <c r="E6" s="61">
        <v>0.5333333333333333</v>
      </c>
      <c r="F6" s="42">
        <v>0.36652184407434224</v>
      </c>
      <c r="G6" s="150">
        <v>0.7663230240549829</v>
      </c>
      <c r="H6" s="248">
        <v>0.16031592074269088</v>
      </c>
      <c r="I6" s="176">
        <v>0.14507413052514895</v>
      </c>
      <c r="J6" s="5"/>
      <c r="K6" s="5"/>
    </row>
    <row r="7" spans="1:11" ht="12.75">
      <c r="A7" s="182" t="s">
        <v>780</v>
      </c>
      <c r="B7" s="173">
        <v>0.4651453278885419</v>
      </c>
      <c r="C7" s="61">
        <v>0.529455374964357</v>
      </c>
      <c r="D7" s="173">
        <v>0.3580612218178009</v>
      </c>
      <c r="E7" s="61">
        <v>0.5607080799304952</v>
      </c>
      <c r="F7" s="42">
        <v>0.23717872086072922</v>
      </c>
      <c r="G7" s="150">
        <v>0.686105476673428</v>
      </c>
      <c r="H7" s="248">
        <v>0.4145401609864703</v>
      </c>
      <c r="I7" s="176">
        <v>0.6185562596334989</v>
      </c>
      <c r="J7" s="5"/>
      <c r="K7" s="5"/>
    </row>
    <row r="8" spans="1:11" ht="12.75">
      <c r="A8" s="182" t="s">
        <v>782</v>
      </c>
      <c r="B8" s="173">
        <v>0.4226457399103139</v>
      </c>
      <c r="C8" s="61">
        <v>0.486664357464496</v>
      </c>
      <c r="D8" s="173">
        <v>0.43515912535180773</v>
      </c>
      <c r="E8" s="61">
        <v>0.5550621669626998</v>
      </c>
      <c r="F8" s="42">
        <v>0.2968429684296843</v>
      </c>
      <c r="G8" s="150">
        <v>0.6597014925373135</v>
      </c>
      <c r="H8" s="248">
        <v>0.2727930535455861</v>
      </c>
      <c r="I8" s="176">
        <v>0.5933429811866859</v>
      </c>
      <c r="J8" s="5"/>
      <c r="K8" s="5"/>
    </row>
    <row r="9" spans="1:11" ht="12.75">
      <c r="A9" s="182" t="s">
        <v>112</v>
      </c>
      <c r="B9" s="173">
        <v>0.41831466147101803</v>
      </c>
      <c r="C9" s="61">
        <v>0.6394746577876433</v>
      </c>
      <c r="D9" s="173">
        <v>0.4340567612687813</v>
      </c>
      <c r="E9" s="61">
        <v>0.6977848101265823</v>
      </c>
      <c r="F9" s="42">
        <v>0.08681268537531371</v>
      </c>
      <c r="G9" s="150">
        <v>0.781578947368421</v>
      </c>
      <c r="H9" s="248">
        <v>0.515857760691975</v>
      </c>
      <c r="I9" s="176">
        <v>0.34010091302258527</v>
      </c>
      <c r="J9" s="5"/>
      <c r="K9" s="5"/>
    </row>
    <row r="10" spans="1:11" ht="12.75">
      <c r="A10" s="182" t="s">
        <v>559</v>
      </c>
      <c r="B10" s="173">
        <v>0.4010369702434626</v>
      </c>
      <c r="C10" s="61">
        <v>0.45891753354439924</v>
      </c>
      <c r="D10" s="173">
        <v>0.4172352792519586</v>
      </c>
      <c r="E10" s="61">
        <v>0.4998305659098611</v>
      </c>
      <c r="F10" s="42">
        <v>0.31099250744123985</v>
      </c>
      <c r="G10" s="150">
        <v>0.7340871021775545</v>
      </c>
      <c r="H10" s="248">
        <v>0.35012792757331235</v>
      </c>
      <c r="I10" s="176">
        <v>0.44469592599881913</v>
      </c>
      <c r="J10" s="5"/>
      <c r="K10" s="5"/>
    </row>
    <row r="11" spans="1:11" ht="12.75">
      <c r="A11" s="182" t="s">
        <v>124</v>
      </c>
      <c r="B11" s="173">
        <v>0.3930942895086321</v>
      </c>
      <c r="C11" s="61">
        <v>0.42526734643123604</v>
      </c>
      <c r="D11" s="173">
        <v>0.4475733972438586</v>
      </c>
      <c r="E11" s="61">
        <v>0.5345528455284553</v>
      </c>
      <c r="F11" s="42">
        <v>0.3236750866765726</v>
      </c>
      <c r="G11" s="150">
        <v>0.7222222222222222</v>
      </c>
      <c r="H11" s="248">
        <v>0.3222645617855199</v>
      </c>
      <c r="I11" s="176">
        <v>0.6443476682997641</v>
      </c>
      <c r="J11" s="5"/>
      <c r="K11" s="5"/>
    </row>
    <row r="12" spans="1:11" ht="12.75">
      <c r="A12" s="182" t="s">
        <v>113</v>
      </c>
      <c r="B12" s="173">
        <v>0.3915959341926019</v>
      </c>
      <c r="C12" s="61">
        <v>0.6217870257037944</v>
      </c>
      <c r="D12" s="173">
        <v>0.34221160911094783</v>
      </c>
      <c r="E12" s="61">
        <v>0.7117884356790677</v>
      </c>
      <c r="F12" s="42">
        <v>0.07500399808092116</v>
      </c>
      <c r="G12" s="150">
        <v>0.7861936720997124</v>
      </c>
      <c r="H12" s="248">
        <v>0.5007369690473</v>
      </c>
      <c r="I12" s="176">
        <v>0.5531287685917191</v>
      </c>
      <c r="J12" s="5"/>
      <c r="K12" s="5"/>
    </row>
    <row r="13" spans="1:11" ht="12.75">
      <c r="A13" s="183" t="s">
        <v>137</v>
      </c>
      <c r="B13" s="173">
        <v>0.38289980503114746</v>
      </c>
      <c r="C13" s="61">
        <v>0.59472049689441</v>
      </c>
      <c r="D13" s="173">
        <v>0.40391459074733094</v>
      </c>
      <c r="E13" s="61">
        <v>0.5493197278911565</v>
      </c>
      <c r="F13" s="42">
        <v>0.14049184319454588</v>
      </c>
      <c r="G13" s="150">
        <v>0.6873010258224266</v>
      </c>
      <c r="H13" s="248">
        <v>0.6760137687851566</v>
      </c>
      <c r="I13" s="293">
        <v>0.494</v>
      </c>
      <c r="J13" s="5"/>
      <c r="K13" s="5"/>
    </row>
    <row r="14" spans="1:11" ht="12.75">
      <c r="A14" s="182" t="s">
        <v>123</v>
      </c>
      <c r="B14" s="173">
        <v>0.3757993941433861</v>
      </c>
      <c r="C14" s="61">
        <v>0.425123895712131</v>
      </c>
      <c r="D14" s="173">
        <v>0.4697226339191192</v>
      </c>
      <c r="E14" s="61">
        <v>0.5557921635434412</v>
      </c>
      <c r="F14" s="42">
        <v>0.28272701231738756</v>
      </c>
      <c r="G14" s="150">
        <v>0.7675</v>
      </c>
      <c r="H14" s="248">
        <v>0.3347826086956522</v>
      </c>
      <c r="I14" s="176">
        <v>0.6871064467766117</v>
      </c>
      <c r="J14" s="5"/>
      <c r="K14" s="5"/>
    </row>
    <row r="15" spans="1:11" ht="12.75">
      <c r="A15" s="183" t="s">
        <v>136</v>
      </c>
      <c r="B15" s="173">
        <v>0.37055745985928196</v>
      </c>
      <c r="C15" s="61">
        <v>0.4382440476190476</v>
      </c>
      <c r="D15" s="173">
        <v>0.367291924070538</v>
      </c>
      <c r="E15" s="61">
        <v>0.4612159329140461</v>
      </c>
      <c r="F15" s="42">
        <v>0.20673734610123118</v>
      </c>
      <c r="G15" s="150">
        <v>0.7817209528439475</v>
      </c>
      <c r="H15" s="248">
        <v>0.38580015026296016</v>
      </c>
      <c r="I15" s="176">
        <v>0.30390683696468823</v>
      </c>
      <c r="J15" s="5"/>
      <c r="K15" s="5"/>
    </row>
    <row r="16" spans="1:11" ht="12.75">
      <c r="A16" s="182" t="s">
        <v>115</v>
      </c>
      <c r="B16" s="173">
        <v>0.36967494447809407</v>
      </c>
      <c r="C16" s="61">
        <v>0.5089700996677741</v>
      </c>
      <c r="D16" s="173">
        <v>0.1871435281486949</v>
      </c>
      <c r="E16" s="61">
        <v>0.41684901531728663</v>
      </c>
      <c r="F16" s="42">
        <v>0.12508861756597087</v>
      </c>
      <c r="G16" s="150">
        <v>0.673728813559322</v>
      </c>
      <c r="H16" s="248">
        <v>0.3963203463203463</v>
      </c>
      <c r="I16" s="176">
        <v>0.4140692640692641</v>
      </c>
      <c r="J16" s="5"/>
      <c r="K16" s="5"/>
    </row>
    <row r="17" spans="1:11" ht="12.75">
      <c r="A17" s="183" t="s">
        <v>133</v>
      </c>
      <c r="B17" s="173">
        <v>0.3669307976756471</v>
      </c>
      <c r="C17" s="61">
        <v>0.36779392520146015</v>
      </c>
      <c r="D17" s="173">
        <v>0.504459396025661</v>
      </c>
      <c r="E17" s="61">
        <v>0.35252100840336137</v>
      </c>
      <c r="F17" s="42">
        <v>0.267273340074149</v>
      </c>
      <c r="G17" s="150">
        <v>0.7905027932960894</v>
      </c>
      <c r="H17" s="248">
        <v>0.5185904136180379</v>
      </c>
      <c r="I17" s="176">
        <v>0.5239659549051814</v>
      </c>
      <c r="J17" s="5"/>
      <c r="K17" s="5"/>
    </row>
    <row r="18" spans="1:11" ht="12.75">
      <c r="A18" s="182" t="s">
        <v>118</v>
      </c>
      <c r="B18" s="173">
        <v>0.35942238438210766</v>
      </c>
      <c r="C18" s="61">
        <v>0.4407995333953371</v>
      </c>
      <c r="D18" s="173">
        <v>0.4227000947193938</v>
      </c>
      <c r="E18" s="61">
        <v>0.506098913284542</v>
      </c>
      <c r="F18" s="42">
        <v>0.19830463808854532</v>
      </c>
      <c r="G18" s="150">
        <v>0.6879688802445124</v>
      </c>
      <c r="H18" s="248">
        <v>0.5151098434688126</v>
      </c>
      <c r="I18" s="176">
        <v>0.7459339241451903</v>
      </c>
      <c r="J18" s="5"/>
      <c r="K18" s="5"/>
    </row>
    <row r="19" spans="1:11" ht="12.75">
      <c r="A19" s="183" t="s">
        <v>134</v>
      </c>
      <c r="B19" s="173">
        <v>0.358646188850967</v>
      </c>
      <c r="C19" s="61">
        <v>0.4737595419847328</v>
      </c>
      <c r="D19" s="173">
        <v>0.4180509904948032</v>
      </c>
      <c r="E19" s="61">
        <v>0.4990769230769231</v>
      </c>
      <c r="F19" s="42">
        <v>0.2802529462489221</v>
      </c>
      <c r="G19" s="150">
        <v>0.7442762902599922</v>
      </c>
      <c r="H19" s="248">
        <v>0.2113289760348584</v>
      </c>
      <c r="I19" s="176">
        <v>0.30232947880006705</v>
      </c>
      <c r="J19" s="5"/>
      <c r="K19" s="5"/>
    </row>
    <row r="20" spans="1:11" ht="12.75">
      <c r="A20" s="182" t="s">
        <v>350</v>
      </c>
      <c r="B20" s="173">
        <v>0.3554820763134415</v>
      </c>
      <c r="C20" s="61">
        <v>0.4117265533791672</v>
      </c>
      <c r="D20" s="173">
        <v>0.4508341595896021</v>
      </c>
      <c r="E20" s="61">
        <v>0.5099567099567099</v>
      </c>
      <c r="F20" s="42">
        <v>0.2352344225695149</v>
      </c>
      <c r="G20" s="150">
        <v>0.6951980466630494</v>
      </c>
      <c r="H20" s="248">
        <v>0.39307062851836805</v>
      </c>
      <c r="I20" s="176">
        <v>0.5393186698392433</v>
      </c>
      <c r="J20" s="5"/>
      <c r="K20" s="5"/>
    </row>
    <row r="21" spans="1:11" ht="12.75">
      <c r="A21" s="183" t="s">
        <v>132</v>
      </c>
      <c r="B21" s="173">
        <v>0.3415102389078498</v>
      </c>
      <c r="C21" s="61">
        <v>0.5382224984462399</v>
      </c>
      <c r="D21" s="173">
        <v>0.28152942178318996</v>
      </c>
      <c r="E21" s="61">
        <v>0.5622119815668203</v>
      </c>
      <c r="F21" s="42">
        <v>0.16666666666666666</v>
      </c>
      <c r="G21" s="150">
        <v>0.7849331713244229</v>
      </c>
      <c r="H21" s="248">
        <v>0.3262685958834318</v>
      </c>
      <c r="I21" s="176">
        <v>0.2013450173221928</v>
      </c>
      <c r="J21" s="5"/>
      <c r="K21" s="5"/>
    </row>
    <row r="22" spans="1:11" ht="12.75">
      <c r="A22" s="182" t="s">
        <v>121</v>
      </c>
      <c r="B22" s="173">
        <v>0.3344556677890011</v>
      </c>
      <c r="C22" s="61">
        <v>0.36871386495036546</v>
      </c>
      <c r="D22" s="173">
        <v>0.376786437539779</v>
      </c>
      <c r="E22" s="61">
        <v>0.47876276454047656</v>
      </c>
      <c r="F22" s="42">
        <v>0.2641205567698148</v>
      </c>
      <c r="G22" s="150">
        <v>0.5838068181818182</v>
      </c>
      <c r="H22" s="248">
        <v>0.35448057097541635</v>
      </c>
      <c r="I22" s="176">
        <v>0.6557295796986519</v>
      </c>
      <c r="J22" s="5"/>
      <c r="K22" s="5"/>
    </row>
    <row r="23" spans="1:11" ht="12.75">
      <c r="A23" s="182" t="s">
        <v>125</v>
      </c>
      <c r="B23" s="173">
        <v>0.3339358767005994</v>
      </c>
      <c r="C23" s="61">
        <v>0.38034237801327586</v>
      </c>
      <c r="D23" s="173">
        <v>0.43275691699604746</v>
      </c>
      <c r="E23" s="61">
        <v>0.49517834320901594</v>
      </c>
      <c r="F23" s="42">
        <v>0.31424629182476715</v>
      </c>
      <c r="G23" s="150">
        <v>0.6359319351009102</v>
      </c>
      <c r="H23" s="248">
        <v>0.286086885646752</v>
      </c>
      <c r="I23" s="176">
        <v>0.6135789387888173</v>
      </c>
      <c r="J23" s="5"/>
      <c r="K23" s="5"/>
    </row>
    <row r="24" spans="1:11" ht="12.75">
      <c r="A24" s="182" t="s">
        <v>686</v>
      </c>
      <c r="B24" s="173">
        <v>0.3295953193564115</v>
      </c>
      <c r="C24" s="61">
        <v>0.4048582995951417</v>
      </c>
      <c r="D24" s="173">
        <v>0.41734944694797216</v>
      </c>
      <c r="E24" s="61">
        <v>0.5175695461200586</v>
      </c>
      <c r="F24" s="42">
        <v>0.26251082251082253</v>
      </c>
      <c r="G24" s="150">
        <v>0.7203322784810127</v>
      </c>
      <c r="H24" s="248">
        <v>0.24912474663718445</v>
      </c>
      <c r="I24" s="176">
        <v>0.25925925925925924</v>
      </c>
      <c r="J24" s="5"/>
      <c r="K24" s="5"/>
    </row>
    <row r="25" spans="1:11" ht="12.75">
      <c r="A25" s="182" t="s">
        <v>354</v>
      </c>
      <c r="B25" s="173">
        <v>0.3224185443345761</v>
      </c>
      <c r="C25" s="61">
        <v>0.32715633423180596</v>
      </c>
      <c r="D25" s="173">
        <v>0.44175302784367587</v>
      </c>
      <c r="E25" s="61">
        <v>0.4740566037735849</v>
      </c>
      <c r="F25" s="42">
        <v>0.23329907502569372</v>
      </c>
      <c r="G25" s="150">
        <v>0.39805825242718446</v>
      </c>
      <c r="H25" s="248">
        <v>0.3598697304143297</v>
      </c>
      <c r="I25" s="176">
        <v>0.9332368373439479</v>
      </c>
      <c r="J25" s="5"/>
      <c r="K25" s="5"/>
    </row>
    <row r="26" spans="1:11" ht="12.75">
      <c r="A26" s="182" t="s">
        <v>705</v>
      </c>
      <c r="B26" s="173">
        <v>0.32042833607907745</v>
      </c>
      <c r="C26" s="61">
        <v>0.43794242567248703</v>
      </c>
      <c r="D26" s="173">
        <v>0.48081970522915407</v>
      </c>
      <c r="E26" s="61">
        <v>0.4112903225806452</v>
      </c>
      <c r="F26" s="42">
        <v>0.0951496867022511</v>
      </c>
      <c r="G26" s="150">
        <v>0.792351745797155</v>
      </c>
      <c r="H26" s="248">
        <v>0.19679595278246206</v>
      </c>
      <c r="I26" s="176">
        <v>0.16509274873524452</v>
      </c>
      <c r="J26" s="5"/>
      <c r="K26" s="5"/>
    </row>
    <row r="27" spans="1:11" ht="12.75">
      <c r="A27" s="182" t="s">
        <v>111</v>
      </c>
      <c r="B27" s="173">
        <v>0.3136739293764087</v>
      </c>
      <c r="C27" s="61">
        <v>0.5096040768326147</v>
      </c>
      <c r="D27" s="173">
        <v>0.1363721804511278</v>
      </c>
      <c r="E27" s="61">
        <v>0.25125628140703515</v>
      </c>
      <c r="F27" s="42">
        <v>0.06986117330944917</v>
      </c>
      <c r="G27" s="150">
        <v>0.6080617495711835</v>
      </c>
      <c r="H27" s="248">
        <v>0.5350849086831144</v>
      </c>
      <c r="I27" s="176">
        <v>0.4485741749439282</v>
      </c>
      <c r="J27" s="5"/>
      <c r="K27" s="5"/>
    </row>
    <row r="28" spans="1:11" ht="12.75">
      <c r="A28" s="182" t="s">
        <v>725</v>
      </c>
      <c r="B28" s="173">
        <v>0.3097299702248537</v>
      </c>
      <c r="C28" s="61">
        <v>0.4204453550439424</v>
      </c>
      <c r="D28" s="173">
        <v>0.47702256729173426</v>
      </c>
      <c r="E28" s="61">
        <v>0.5281344851739435</v>
      </c>
      <c r="F28" s="42">
        <v>0.148048701449007</v>
      </c>
      <c r="G28" s="150">
        <v>0.7933216331054868</v>
      </c>
      <c r="H28" s="248">
        <v>0.26573878318064365</v>
      </c>
      <c r="I28" s="176">
        <v>0.3618158327460653</v>
      </c>
      <c r="J28" s="5"/>
      <c r="K28" s="5"/>
    </row>
    <row r="29" spans="1:11" ht="12.75">
      <c r="A29" s="182" t="s">
        <v>379</v>
      </c>
      <c r="B29" s="173">
        <v>0.3075553294327143</v>
      </c>
      <c r="C29" s="61">
        <v>0.3966846569005397</v>
      </c>
      <c r="D29" s="173">
        <v>0.20338864384233005</v>
      </c>
      <c r="E29" s="61">
        <v>0.5084915084915085</v>
      </c>
      <c r="F29" s="42">
        <v>0.1678711704634721</v>
      </c>
      <c r="G29" s="150">
        <v>0.6417910447761194</v>
      </c>
      <c r="H29" s="248">
        <v>0.29387457462323774</v>
      </c>
      <c r="I29" s="176">
        <v>0.37384540593096743</v>
      </c>
      <c r="J29" s="5"/>
      <c r="K29" s="5"/>
    </row>
    <row r="30" spans="1:11" ht="12.75">
      <c r="A30" s="182" t="s">
        <v>359</v>
      </c>
      <c r="B30" s="173">
        <v>0.30664123461071613</v>
      </c>
      <c r="C30" s="61">
        <v>0.35891067538126364</v>
      </c>
      <c r="D30" s="173">
        <v>0.40525353195324304</v>
      </c>
      <c r="E30" s="61">
        <v>0.45822454308093996</v>
      </c>
      <c r="F30" s="42">
        <v>0.212360849200073</v>
      </c>
      <c r="G30" s="150">
        <v>0.663152757442655</v>
      </c>
      <c r="H30" s="248">
        <v>0.3664166424930587</v>
      </c>
      <c r="I30" s="176">
        <v>0.5449836310140483</v>
      </c>
      <c r="J30" s="5"/>
      <c r="K30" s="5"/>
    </row>
    <row r="31" spans="1:11" ht="12.75">
      <c r="A31" s="183" t="s">
        <v>135</v>
      </c>
      <c r="B31" s="173">
        <v>0.30654205607476637</v>
      </c>
      <c r="C31" s="61">
        <v>0.433411214953271</v>
      </c>
      <c r="D31" s="173">
        <v>0.5661489446435684</v>
      </c>
      <c r="E31" s="61">
        <v>0.4074074074074074</v>
      </c>
      <c r="F31" s="42">
        <v>0.20773606370875997</v>
      </c>
      <c r="G31" s="150">
        <v>0.7661008487269096</v>
      </c>
      <c r="H31" s="248">
        <v>0.06473684210526316</v>
      </c>
      <c r="I31" s="176">
        <v>0.05460526315789474</v>
      </c>
      <c r="J31" s="5"/>
      <c r="K31" s="5"/>
    </row>
    <row r="32" spans="1:11" ht="12.75">
      <c r="A32" s="182" t="s">
        <v>668</v>
      </c>
      <c r="B32" s="173">
        <v>0.30606516290726815</v>
      </c>
      <c r="C32" s="61">
        <v>0.2895408163265306</v>
      </c>
      <c r="D32" s="173">
        <v>0.39563449248900323</v>
      </c>
      <c r="E32" s="61">
        <v>0.36104368932038833</v>
      </c>
      <c r="F32" s="42">
        <v>0.21812945278156737</v>
      </c>
      <c r="G32" s="150">
        <v>0.728528853969114</v>
      </c>
      <c r="H32" s="248">
        <v>0.3904092071611253</v>
      </c>
      <c r="I32" s="176">
        <v>0.22122762148337596</v>
      </c>
      <c r="J32" s="5"/>
      <c r="K32" s="5"/>
    </row>
    <row r="33" spans="1:11" ht="12.75">
      <c r="A33" s="183" t="s">
        <v>130</v>
      </c>
      <c r="B33" s="173">
        <v>0.304367816091954</v>
      </c>
      <c r="C33" s="61">
        <v>0.4428450465707028</v>
      </c>
      <c r="D33" s="173">
        <v>0.523763492830675</v>
      </c>
      <c r="E33" s="61">
        <v>0.6042105263157894</v>
      </c>
      <c r="F33" s="42">
        <v>0.250199203187251</v>
      </c>
      <c r="G33" s="150">
        <v>0.851904376012966</v>
      </c>
      <c r="H33" s="248">
        <v>0.09240647682858738</v>
      </c>
      <c r="I33" s="176">
        <v>0.15312674483528754</v>
      </c>
      <c r="J33" s="5"/>
      <c r="K33" s="5"/>
    </row>
    <row r="34" spans="1:11" ht="12.75">
      <c r="A34" s="182" t="s">
        <v>119</v>
      </c>
      <c r="B34" s="173">
        <v>0.29903025806793493</v>
      </c>
      <c r="C34" s="61">
        <v>0.38186421902199713</v>
      </c>
      <c r="D34" s="173">
        <v>0.2744025228922071</v>
      </c>
      <c r="E34" s="61">
        <v>0.4129120879120879</v>
      </c>
      <c r="F34" s="42">
        <v>0.1774419790869676</v>
      </c>
      <c r="G34" s="150">
        <v>0.5095261358085003</v>
      </c>
      <c r="H34" s="248">
        <v>0.43863194714341236</v>
      </c>
      <c r="I34" s="176">
        <v>0.6087835211815001</v>
      </c>
      <c r="J34" s="5"/>
      <c r="K34" s="5"/>
    </row>
    <row r="35" spans="1:11" ht="12.75">
      <c r="A35" s="182" t="s">
        <v>116</v>
      </c>
      <c r="B35" s="173">
        <v>0.2971559333115397</v>
      </c>
      <c r="C35" s="61">
        <v>0.4064621726479146</v>
      </c>
      <c r="D35" s="173">
        <v>0.22868533551083145</v>
      </c>
      <c r="E35" s="61">
        <v>0.4134336010938301</v>
      </c>
      <c r="F35" s="42">
        <v>0.14494464944649446</v>
      </c>
      <c r="G35" s="150">
        <v>0.4898989898989899</v>
      </c>
      <c r="H35" s="248">
        <v>0.6043380703066566</v>
      </c>
      <c r="I35" s="176">
        <v>0.758248150918308</v>
      </c>
      <c r="J35" s="5"/>
      <c r="K35" s="5"/>
    </row>
    <row r="36" spans="1:11" ht="12.75">
      <c r="A36" s="182" t="s">
        <v>431</v>
      </c>
      <c r="B36" s="173">
        <v>0.2919191919191919</v>
      </c>
      <c r="C36" s="61">
        <v>0.5405078597339782</v>
      </c>
      <c r="D36" s="173">
        <v>0.3965359431106104</v>
      </c>
      <c r="E36" s="61">
        <v>0.5</v>
      </c>
      <c r="F36" s="42">
        <v>0.283846518237802</v>
      </c>
      <c r="G36" s="150">
        <v>0.74909200968523</v>
      </c>
      <c r="H36" s="248">
        <v>0.13340513925219263</v>
      </c>
      <c r="I36" s="176">
        <v>0.08570549315279273</v>
      </c>
      <c r="J36" s="5"/>
      <c r="K36" s="5"/>
    </row>
    <row r="37" spans="1:11" ht="12.75">
      <c r="A37" s="182" t="s">
        <v>371</v>
      </c>
      <c r="B37" s="173">
        <v>0.2846934071000461</v>
      </c>
      <c r="C37" s="61">
        <v>0.34048133292193766</v>
      </c>
      <c r="D37" s="173">
        <v>0.36321631525837805</v>
      </c>
      <c r="E37" s="61">
        <v>0.4790553837503514</v>
      </c>
      <c r="F37" s="42">
        <v>0.23180010375237767</v>
      </c>
      <c r="G37" s="150">
        <v>0.677023945267959</v>
      </c>
      <c r="H37" s="248">
        <v>0.265334622408422</v>
      </c>
      <c r="I37" s="176">
        <v>0.42013105596734346</v>
      </c>
      <c r="J37" s="5"/>
      <c r="K37" s="5"/>
    </row>
    <row r="38" spans="1:11" ht="12.75">
      <c r="A38" s="182" t="s">
        <v>360</v>
      </c>
      <c r="B38" s="173">
        <v>0.2829076620825147</v>
      </c>
      <c r="C38" s="61">
        <v>0.2860004713646005</v>
      </c>
      <c r="D38" s="173">
        <v>0.3193088894750725</v>
      </c>
      <c r="E38" s="61">
        <v>0.3260534789304214</v>
      </c>
      <c r="F38" s="42">
        <v>0.20327102803738317</v>
      </c>
      <c r="G38" s="150">
        <v>0.45454545454545453</v>
      </c>
      <c r="H38" s="248">
        <v>0.5027726432532348</v>
      </c>
      <c r="I38" s="176">
        <v>0.9767919490655166</v>
      </c>
      <c r="J38" s="5"/>
      <c r="K38" s="5"/>
    </row>
    <row r="39" spans="1:11" ht="12.75">
      <c r="A39" s="182" t="s">
        <v>345</v>
      </c>
      <c r="B39" s="173">
        <v>0.2624947501049979</v>
      </c>
      <c r="C39" s="61">
        <v>0.2943169968717414</v>
      </c>
      <c r="D39" s="173">
        <v>0.4030490235153448</v>
      </c>
      <c r="E39" s="61">
        <v>0.47365970983008765</v>
      </c>
      <c r="F39" s="42">
        <v>0.20427677329624477</v>
      </c>
      <c r="G39" s="150">
        <v>0.5903250188964475</v>
      </c>
      <c r="H39" s="248">
        <v>0.13383297644539616</v>
      </c>
      <c r="I39" s="176">
        <v>0.7745182012847965</v>
      </c>
      <c r="J39" s="5"/>
      <c r="K39" s="5"/>
    </row>
    <row r="40" spans="1:11" ht="12.75">
      <c r="A40" s="182" t="s">
        <v>128</v>
      </c>
      <c r="B40" s="173">
        <v>0.24831804281345565</v>
      </c>
      <c r="C40" s="61">
        <v>0.43135593220338986</v>
      </c>
      <c r="D40" s="173">
        <v>0.17479616649978544</v>
      </c>
      <c r="E40" s="61">
        <v>0.40131578947368424</v>
      </c>
      <c r="F40" s="42">
        <v>0.08269671504965623</v>
      </c>
      <c r="G40" s="150">
        <v>0.5231143552311436</v>
      </c>
      <c r="H40" s="248">
        <v>0.5706254392129304</v>
      </c>
      <c r="I40" s="176">
        <v>0.4005621925509487</v>
      </c>
      <c r="J40" s="5"/>
      <c r="K40" s="5"/>
    </row>
    <row r="41" spans="1:11" ht="12.75">
      <c r="A41" s="182" t="s">
        <v>713</v>
      </c>
      <c r="B41" s="173">
        <v>0.23577449947312962</v>
      </c>
      <c r="C41" s="61">
        <v>0.17073170731707318</v>
      </c>
      <c r="D41" s="173">
        <v>0.316718365600599</v>
      </c>
      <c r="E41" s="61">
        <v>0.4218958611481976</v>
      </c>
      <c r="F41" s="42">
        <v>0.17787742899850523</v>
      </c>
      <c r="G41" s="150">
        <v>0.2301980198019802</v>
      </c>
      <c r="H41" s="248">
        <v>0.2321058091286307</v>
      </c>
      <c r="I41" s="176">
        <v>0.1729771784232365</v>
      </c>
      <c r="J41" s="5"/>
      <c r="K41" s="5"/>
    </row>
    <row r="42" spans="1:11" ht="12.75">
      <c r="A42" s="182" t="s">
        <v>374</v>
      </c>
      <c r="B42" s="173">
        <v>0.23146543423839785</v>
      </c>
      <c r="C42" s="61">
        <v>0.2871768620424878</v>
      </c>
      <c r="D42" s="173">
        <v>0.3075104759858171</v>
      </c>
      <c r="E42" s="61">
        <v>0.46869595295745414</v>
      </c>
      <c r="F42" s="42">
        <v>0.14943841614315628</v>
      </c>
      <c r="G42" s="150">
        <v>0.6567717996289425</v>
      </c>
      <c r="H42" s="248">
        <v>0.29576771653543305</v>
      </c>
      <c r="I42" s="176">
        <v>0.609498031496063</v>
      </c>
      <c r="J42" s="5"/>
      <c r="K42" s="5"/>
    </row>
    <row r="43" spans="1:11" ht="12.75">
      <c r="A43" s="182" t="s">
        <v>126</v>
      </c>
      <c r="B43" s="173">
        <v>0.22924959457467198</v>
      </c>
      <c r="C43" s="61">
        <v>0.3371505557426743</v>
      </c>
      <c r="D43" s="173">
        <v>0.3787856512790356</v>
      </c>
      <c r="E43" s="61">
        <v>0.4885284810126582</v>
      </c>
      <c r="F43" s="42">
        <v>0.2662489249293525</v>
      </c>
      <c r="G43" s="150">
        <v>0.6728334956183057</v>
      </c>
      <c r="H43" s="248">
        <v>0.23181276088252833</v>
      </c>
      <c r="I43" s="176">
        <v>0.3333333333333333</v>
      </c>
      <c r="J43" s="5"/>
      <c r="K43" s="5"/>
    </row>
    <row r="44" spans="1:11" ht="12.75">
      <c r="A44" s="182" t="s">
        <v>122</v>
      </c>
      <c r="B44" s="173">
        <v>0.22777242044358728</v>
      </c>
      <c r="C44" s="61">
        <v>0.3278805120910384</v>
      </c>
      <c r="D44" s="173">
        <v>0.27318233012138654</v>
      </c>
      <c r="E44" s="61">
        <v>0.40273311897106107</v>
      </c>
      <c r="F44" s="42">
        <v>0.16598955310504934</v>
      </c>
      <c r="G44" s="150">
        <v>0.6462093862815884</v>
      </c>
      <c r="H44" s="248">
        <v>0.3510701545778835</v>
      </c>
      <c r="I44" s="176">
        <v>0.4230083234244946</v>
      </c>
      <c r="J44" s="5"/>
      <c r="K44" s="5"/>
    </row>
    <row r="45" spans="1:11" ht="12.75">
      <c r="A45" s="182" t="s">
        <v>726</v>
      </c>
      <c r="B45" s="173">
        <v>0.22275107091861018</v>
      </c>
      <c r="C45" s="61">
        <v>0.4061399094111726</v>
      </c>
      <c r="D45" s="173">
        <v>0.14721806243520333</v>
      </c>
      <c r="E45" s="61">
        <v>0.34929078014184395</v>
      </c>
      <c r="F45" s="42">
        <v>0.10737179487179487</v>
      </c>
      <c r="G45" s="150">
        <v>0.5789473684210527</v>
      </c>
      <c r="H45" s="248">
        <v>0.42276422764227645</v>
      </c>
      <c r="I45" s="176">
        <v>0.45347786811201446</v>
      </c>
      <c r="J45" s="5"/>
      <c r="K45" s="5"/>
    </row>
    <row r="46" spans="1:11" ht="12.75">
      <c r="A46" s="182" t="s">
        <v>127</v>
      </c>
      <c r="B46" s="173">
        <v>0.20315068493150684</v>
      </c>
      <c r="C46" s="61">
        <v>0.43543653705062363</v>
      </c>
      <c r="D46" s="173">
        <v>0.13712843522153673</v>
      </c>
      <c r="E46" s="61">
        <v>0.3614864864864865</v>
      </c>
      <c r="F46" s="42">
        <v>0.07853050219076509</v>
      </c>
      <c r="G46" s="150">
        <v>0.5327754532775453</v>
      </c>
      <c r="H46" s="248">
        <v>0.6026005688744412</v>
      </c>
      <c r="I46" s="176">
        <v>0.5258025193010971</v>
      </c>
      <c r="J46" s="5"/>
      <c r="K46" s="5"/>
    </row>
    <row r="47" spans="1:11" ht="12.75">
      <c r="A47" s="182" t="s">
        <v>129</v>
      </c>
      <c r="B47" s="173">
        <v>0.20070957932083122</v>
      </c>
      <c r="C47" s="61">
        <v>0.4222222222222222</v>
      </c>
      <c r="D47" s="173">
        <v>0.1534669468239858</v>
      </c>
      <c r="E47" s="61">
        <v>0.5545722713864307</v>
      </c>
      <c r="F47" s="42">
        <v>0.12885567816491442</v>
      </c>
      <c r="G47" s="150">
        <v>0.5117056856187291</v>
      </c>
      <c r="H47" s="248">
        <v>0.3848396501457726</v>
      </c>
      <c r="I47" s="176">
        <v>0.17784256559766765</v>
      </c>
      <c r="J47" s="5"/>
      <c r="K47" s="5"/>
    </row>
    <row r="48" spans="1:11" ht="12.75">
      <c r="A48" s="182" t="s">
        <v>117</v>
      </c>
      <c r="B48" s="173">
        <v>0.19261165226980334</v>
      </c>
      <c r="C48" s="61">
        <v>0.4230315292530771</v>
      </c>
      <c r="D48" s="173">
        <v>0.27335216572504706</v>
      </c>
      <c r="E48" s="61">
        <v>0.4847094801223242</v>
      </c>
      <c r="F48" s="42">
        <v>0.14517491972283253</v>
      </c>
      <c r="G48" s="150">
        <v>0.5606060606060606</v>
      </c>
      <c r="H48" s="248">
        <v>0.5199272366462708</v>
      </c>
      <c r="I48" s="176">
        <v>0.6770299321977841</v>
      </c>
      <c r="J48" s="5"/>
      <c r="K48" s="5"/>
    </row>
    <row r="49" spans="1:11" ht="12.75">
      <c r="A49" s="182" t="s">
        <v>399</v>
      </c>
      <c r="B49" s="173">
        <v>0.19167321288295366</v>
      </c>
      <c r="C49" s="61">
        <v>0.4017094017094017</v>
      </c>
      <c r="D49" s="173">
        <v>0.2364773036151128</v>
      </c>
      <c r="E49" s="61">
        <v>0.4263005780346821</v>
      </c>
      <c r="F49" s="42">
        <v>0.1794639175257732</v>
      </c>
      <c r="G49" s="150">
        <v>0.6563916591115141</v>
      </c>
      <c r="H49" s="248">
        <v>0.2961165048543689</v>
      </c>
      <c r="I49" s="176">
        <v>0.22127831715210355</v>
      </c>
      <c r="J49" s="5"/>
      <c r="K49" s="5"/>
    </row>
    <row r="50" spans="1:11" ht="12.75">
      <c r="A50" s="182" t="s">
        <v>120</v>
      </c>
      <c r="B50" s="173">
        <v>0.1913753971856559</v>
      </c>
      <c r="C50" s="61">
        <v>0.3439235725394357</v>
      </c>
      <c r="D50" s="173">
        <v>0.35370846424831</v>
      </c>
      <c r="E50" s="61">
        <v>0.4460393407761829</v>
      </c>
      <c r="F50" s="42">
        <v>0.17898536956108682</v>
      </c>
      <c r="G50" s="150">
        <v>0.6806387225548902</v>
      </c>
      <c r="H50" s="248">
        <v>0.36201270822600035</v>
      </c>
      <c r="I50" s="176">
        <v>0.40992615490297096</v>
      </c>
      <c r="J50" s="5"/>
      <c r="K50" s="5"/>
    </row>
    <row r="51" spans="1:11" ht="12.75">
      <c r="A51" s="182" t="s">
        <v>643</v>
      </c>
      <c r="B51" s="173">
        <v>0.1386306001690617</v>
      </c>
      <c r="C51" s="61">
        <v>0.33857615894039733</v>
      </c>
      <c r="D51" s="173">
        <v>0.5403788634097707</v>
      </c>
      <c r="E51" s="61">
        <v>0.5</v>
      </c>
      <c r="F51" s="42">
        <v>0.2730269353927293</v>
      </c>
      <c r="G51" s="150">
        <v>0.7683504340962904</v>
      </c>
      <c r="H51" s="248">
        <v>0.04800936768149883</v>
      </c>
      <c r="I51" s="176">
        <v>0.05254683840749415</v>
      </c>
      <c r="J51" s="5"/>
      <c r="K51" s="5"/>
    </row>
    <row r="52" spans="1:11" ht="12.75">
      <c r="A52" s="183" t="s">
        <v>131</v>
      </c>
      <c r="B52" s="173">
        <v>0.13812677388836328</v>
      </c>
      <c r="C52" s="61">
        <v>0.20754716981132076</v>
      </c>
      <c r="D52" s="173">
        <v>0.3300614476099274</v>
      </c>
      <c r="E52" s="61">
        <v>0.42063492063492064</v>
      </c>
      <c r="F52" s="42">
        <v>0.2203423766142757</v>
      </c>
      <c r="G52" s="150">
        <v>0.7928692699490663</v>
      </c>
      <c r="H52" s="248">
        <v>0.03409621672115834</v>
      </c>
      <c r="I52" s="176">
        <v>0.017515179822512845</v>
      </c>
      <c r="J52" s="5"/>
      <c r="K52" s="5"/>
    </row>
    <row r="53" spans="1:11" ht="12.75">
      <c r="A53" s="182" t="s">
        <v>428</v>
      </c>
      <c r="B53" s="173">
        <v>0.1276864728192162</v>
      </c>
      <c r="C53" s="61">
        <v>0.39080459770114945</v>
      </c>
      <c r="D53" s="173">
        <v>0.46655486034960975</v>
      </c>
      <c r="E53" s="61">
        <v>0.5870445344129555</v>
      </c>
      <c r="F53" s="42">
        <v>0.24217444580594855</v>
      </c>
      <c r="G53" s="150">
        <v>0.797877716018191</v>
      </c>
      <c r="H53" s="248">
        <v>0.027168796234028243</v>
      </c>
      <c r="I53" s="176">
        <v>0.04815063887020847</v>
      </c>
      <c r="J53" s="5"/>
      <c r="K53" s="5"/>
    </row>
    <row r="54" spans="1:11" ht="13.5" thickBot="1">
      <c r="A54" s="182" t="s">
        <v>638</v>
      </c>
      <c r="B54" s="174">
        <v>0.08470665787738958</v>
      </c>
      <c r="C54" s="103">
        <v>0.33184855233853006</v>
      </c>
      <c r="D54" s="174">
        <v>0.22326636422553467</v>
      </c>
      <c r="E54" s="103">
        <v>0.40594059405940597</v>
      </c>
      <c r="F54" s="134">
        <v>0.1611902684889018</v>
      </c>
      <c r="G54" s="175">
        <v>0.5781710914454278</v>
      </c>
      <c r="H54" s="249">
        <v>0.08529704613342184</v>
      </c>
      <c r="I54" s="177">
        <v>0.07666777298373714</v>
      </c>
      <c r="J54" s="5"/>
      <c r="K54" s="5"/>
    </row>
    <row r="55" spans="2:11" ht="12.75">
      <c r="B55" s="170"/>
      <c r="C55" s="5"/>
      <c r="D55" s="170"/>
      <c r="E55" s="5"/>
      <c r="F55" s="5"/>
      <c r="G55" s="5"/>
      <c r="H55" s="5"/>
      <c r="I55" s="5"/>
      <c r="J55" s="5"/>
      <c r="K55" s="5"/>
    </row>
    <row r="56" spans="2:11" ht="12.75">
      <c r="B56" s="170"/>
      <c r="C56" s="5"/>
      <c r="D56" s="170"/>
      <c r="E56" s="5"/>
      <c r="F56" s="5"/>
      <c r="G56" s="5"/>
      <c r="H56" s="5"/>
      <c r="I56" s="5"/>
      <c r="J56" s="5"/>
      <c r="K56" s="5"/>
    </row>
    <row r="57" spans="2:11" ht="12.75">
      <c r="B57" s="170"/>
      <c r="C57" s="5"/>
      <c r="D57" s="170"/>
      <c r="E57" s="5"/>
      <c r="F57" s="5"/>
      <c r="G57" s="5"/>
      <c r="H57" s="5"/>
      <c r="I57" s="5"/>
      <c r="J57" s="5"/>
      <c r="K57" s="5"/>
    </row>
    <row r="58" spans="2:11" ht="12.75">
      <c r="B58" s="170"/>
      <c r="C58" s="5"/>
      <c r="D58" s="170"/>
      <c r="E58" s="5"/>
      <c r="F58" s="5"/>
      <c r="G58" s="5"/>
      <c r="H58" s="5"/>
      <c r="I58" s="5"/>
      <c r="J58" s="5"/>
      <c r="K58" s="5"/>
    </row>
    <row r="59" spans="2:11" ht="12.75">
      <c r="B59" s="170"/>
      <c r="C59" s="5"/>
      <c r="D59" s="170"/>
      <c r="E59" s="5"/>
      <c r="F59" s="5"/>
      <c r="G59" s="5"/>
      <c r="H59" s="5"/>
      <c r="I59" s="5"/>
      <c r="J59" s="5"/>
      <c r="K59" s="5"/>
    </row>
    <row r="60" spans="2:11" ht="12.75">
      <c r="B60" s="170"/>
      <c r="C60" s="5"/>
      <c r="D60" s="170"/>
      <c r="E60" s="5"/>
      <c r="F60" s="5"/>
      <c r="G60" s="5"/>
      <c r="H60" s="5"/>
      <c r="I60" s="5"/>
      <c r="J60" s="5"/>
      <c r="K60" s="5"/>
    </row>
    <row r="61" spans="2:11" ht="12.75">
      <c r="B61" s="170"/>
      <c r="C61" s="5"/>
      <c r="D61" s="170"/>
      <c r="E61" s="5"/>
      <c r="F61" s="5"/>
      <c r="G61" s="5"/>
      <c r="H61" s="5"/>
      <c r="I61" s="5"/>
      <c r="J61" s="5"/>
      <c r="K61" s="5"/>
    </row>
    <row r="62" spans="2:11" ht="12.75">
      <c r="B62" s="170"/>
      <c r="C62" s="5"/>
      <c r="D62" s="170"/>
      <c r="E62" s="5"/>
      <c r="F62" s="5"/>
      <c r="G62" s="5"/>
      <c r="H62" s="5"/>
      <c r="I62" s="5"/>
      <c r="J62" s="5"/>
      <c r="K62" s="5"/>
    </row>
    <row r="63" spans="2:11" ht="12.75">
      <c r="B63" s="170"/>
      <c r="C63" s="5"/>
      <c r="D63" s="170"/>
      <c r="E63" s="5"/>
      <c r="F63" s="5"/>
      <c r="G63" s="5"/>
      <c r="H63" s="5"/>
      <c r="I63" s="5"/>
      <c r="J63" s="5"/>
      <c r="K63" s="5"/>
    </row>
    <row r="64" spans="2:11" ht="12.75">
      <c r="B64" s="170"/>
      <c r="C64" s="5"/>
      <c r="D64" s="170"/>
      <c r="E64" s="5"/>
      <c r="F64" s="5"/>
      <c r="G64" s="5"/>
      <c r="H64" s="5"/>
      <c r="I64" s="5"/>
      <c r="J64" s="5"/>
      <c r="K64" s="5"/>
    </row>
    <row r="65" spans="2:11" ht="12.75">
      <c r="B65" s="170"/>
      <c r="C65" s="5"/>
      <c r="D65" s="170"/>
      <c r="E65" s="5"/>
      <c r="F65" s="5"/>
      <c r="G65" s="5"/>
      <c r="H65" s="5"/>
      <c r="I65" s="5"/>
      <c r="J65" s="5"/>
      <c r="K65" s="5"/>
    </row>
    <row r="66" spans="2:11" ht="12.75">
      <c r="B66" s="170"/>
      <c r="C66" s="5"/>
      <c r="D66" s="170"/>
      <c r="E66" s="5"/>
      <c r="F66" s="5"/>
      <c r="G66" s="5"/>
      <c r="H66" s="5"/>
      <c r="I66" s="5"/>
      <c r="J66" s="5"/>
      <c r="K66" s="5"/>
    </row>
    <row r="67" spans="2:11" ht="12.75">
      <c r="B67" s="170"/>
      <c r="C67" s="5"/>
      <c r="D67" s="170"/>
      <c r="E67" s="5"/>
      <c r="F67" s="5"/>
      <c r="G67" s="5"/>
      <c r="H67" s="5"/>
      <c r="I67" s="5"/>
      <c r="J67" s="5"/>
      <c r="K67" s="5"/>
    </row>
    <row r="68" spans="2:11" ht="12.75">
      <c r="B68" s="170"/>
      <c r="C68" s="5"/>
      <c r="D68" s="170"/>
      <c r="E68" s="5"/>
      <c r="F68" s="5"/>
      <c r="G68" s="5"/>
      <c r="H68" s="5"/>
      <c r="I68" s="5"/>
      <c r="J68" s="5"/>
      <c r="K68" s="5"/>
    </row>
    <row r="69" spans="2:11" ht="12.75">
      <c r="B69" s="170"/>
      <c r="C69" s="5"/>
      <c r="D69" s="170"/>
      <c r="E69" s="5"/>
      <c r="F69" s="5"/>
      <c r="G69" s="5"/>
      <c r="H69" s="5"/>
      <c r="I69" s="5"/>
      <c r="J69" s="5"/>
      <c r="K69" s="5"/>
    </row>
    <row r="70" spans="2:11" ht="12.75">
      <c r="B70" s="170"/>
      <c r="C70" s="5"/>
      <c r="D70" s="170"/>
      <c r="E70" s="5"/>
      <c r="F70" s="5"/>
      <c r="G70" s="5"/>
      <c r="H70" s="5"/>
      <c r="I70" s="5"/>
      <c r="J70" s="5"/>
      <c r="K70" s="5"/>
    </row>
    <row r="71" spans="2:11" ht="12.75">
      <c r="B71" s="170"/>
      <c r="C71" s="5"/>
      <c r="D71" s="170"/>
      <c r="E71" s="5"/>
      <c r="F71" s="5"/>
      <c r="G71" s="5"/>
      <c r="H71" s="5"/>
      <c r="I71" s="5"/>
      <c r="J71" s="5"/>
      <c r="K71" s="5"/>
    </row>
    <row r="72" spans="2:11" ht="12.75">
      <c r="B72" s="170"/>
      <c r="C72" s="5"/>
      <c r="D72" s="170"/>
      <c r="E72" s="5"/>
      <c r="F72" s="5"/>
      <c r="G72" s="5"/>
      <c r="H72" s="5"/>
      <c r="I72" s="5"/>
      <c r="J72" s="5"/>
      <c r="K72" s="5"/>
    </row>
    <row r="73" spans="2:11" ht="12.75">
      <c r="B73" s="170"/>
      <c r="C73" s="5"/>
      <c r="D73" s="170"/>
      <c r="E73" s="5"/>
      <c r="F73" s="5"/>
      <c r="G73" s="5"/>
      <c r="H73" s="5"/>
      <c r="I73" s="5"/>
      <c r="J73" s="5"/>
      <c r="K73" s="5"/>
    </row>
  </sheetData>
  <mergeCells count="5">
    <mergeCell ref="B1:I1"/>
    <mergeCell ref="B3:C3"/>
    <mergeCell ref="D3:G3"/>
    <mergeCell ref="H3:I3"/>
    <mergeCell ref="B2:I2"/>
  </mergeCells>
  <printOptions/>
  <pageMargins left="0.75" right="0.44" top="0.55" bottom="0.2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J39"/>
  <sheetViews>
    <sheetView workbookViewId="0" topLeftCell="A1">
      <selection activeCell="C17" sqref="C17"/>
    </sheetView>
  </sheetViews>
  <sheetFormatPr defaultColWidth="11.421875" defaultRowHeight="12.75"/>
  <cols>
    <col min="1" max="1" width="22.00390625" style="0" customWidth="1"/>
    <col min="2" max="2" width="15.28125" style="0" customWidth="1"/>
    <col min="3" max="3" width="15.8515625" style="0" customWidth="1"/>
    <col min="4" max="4" width="15.421875" style="0" customWidth="1"/>
    <col min="5" max="6" width="13.8515625" style="0" customWidth="1"/>
    <col min="7" max="7" width="19.28125" style="0" customWidth="1"/>
    <col min="8" max="16384" width="8.8515625" style="0" customWidth="1"/>
  </cols>
  <sheetData>
    <row r="3" spans="1:9" ht="13.5" customHeight="1">
      <c r="A3" s="27"/>
      <c r="B3" s="124"/>
      <c r="C3" s="27"/>
      <c r="D3" s="27"/>
      <c r="E3" s="27"/>
      <c r="F3" s="27"/>
      <c r="G3" s="27"/>
      <c r="H3" s="27"/>
      <c r="I3" s="27"/>
    </row>
    <row r="4" spans="1:9" ht="13.5" thickBot="1">
      <c r="A4" s="219"/>
      <c r="B4" s="401">
        <v>2003</v>
      </c>
      <c r="C4" s="401"/>
      <c r="D4" s="219"/>
      <c r="E4" s="219"/>
      <c r="F4" s="219"/>
      <c r="G4" s="219"/>
      <c r="H4" s="402">
        <v>1980</v>
      </c>
      <c r="I4" s="402"/>
    </row>
    <row r="5" spans="1:9" ht="56.25" customHeight="1" thickBot="1">
      <c r="A5" s="96"/>
      <c r="B5" s="222" t="s">
        <v>144</v>
      </c>
      <c r="C5" s="222" t="s">
        <v>143</v>
      </c>
      <c r="D5" s="179" t="s">
        <v>148</v>
      </c>
      <c r="E5" s="217"/>
      <c r="F5" s="217"/>
      <c r="G5" s="178"/>
      <c r="H5" s="26" t="s">
        <v>303</v>
      </c>
      <c r="I5" s="178" t="s">
        <v>160</v>
      </c>
    </row>
    <row r="6" spans="1:10" ht="12.75">
      <c r="A6" s="218" t="s">
        <v>145</v>
      </c>
      <c r="B6" s="41">
        <f>3585336</f>
        <v>3585336</v>
      </c>
      <c r="C6" s="41">
        <v>298332</v>
      </c>
      <c r="D6" s="150">
        <f>C6/B6</f>
        <v>0.08320893773972649</v>
      </c>
      <c r="E6" s="221"/>
      <c r="F6" s="42"/>
      <c r="G6" s="41"/>
      <c r="H6" s="63">
        <v>0.133</v>
      </c>
      <c r="I6" s="41">
        <v>44764</v>
      </c>
      <c r="J6" s="27"/>
    </row>
    <row r="7" spans="1:10" ht="12.75">
      <c r="A7" s="25" t="s">
        <v>306</v>
      </c>
      <c r="B7" s="41">
        <f>1677541</f>
        <v>1677541</v>
      </c>
      <c r="C7" s="41">
        <v>234317</v>
      </c>
      <c r="D7" s="150">
        <f aca="true" t="shared" si="0" ref="D7:D16">C7/B7</f>
        <v>0.13967885136637495</v>
      </c>
      <c r="E7" s="297"/>
      <c r="F7" s="223"/>
      <c r="G7" s="41"/>
      <c r="H7" s="63">
        <v>0.188</v>
      </c>
      <c r="I7" s="41">
        <v>27243</v>
      </c>
      <c r="J7" s="27"/>
    </row>
    <row r="8" spans="1:10" ht="12.75">
      <c r="A8" s="29" t="s">
        <v>307</v>
      </c>
      <c r="B8" s="41">
        <f>398261*1.0218</f>
        <v>406943.0898</v>
      </c>
      <c r="C8" s="41">
        <v>16054</v>
      </c>
      <c r="D8" s="150">
        <f t="shared" si="0"/>
        <v>0.03945023371177048</v>
      </c>
      <c r="E8" s="297"/>
      <c r="F8" s="42"/>
      <c r="G8" s="41"/>
      <c r="H8" s="63">
        <v>0.063</v>
      </c>
      <c r="I8" s="41">
        <v>6583</v>
      </c>
      <c r="J8" s="27"/>
    </row>
    <row r="9" spans="1:10" ht="12.75">
      <c r="A9" s="29" t="s">
        <v>309</v>
      </c>
      <c r="B9" s="41">
        <f>398261*1.0218</f>
        <v>406943.0898</v>
      </c>
      <c r="C9" s="41">
        <v>27815</v>
      </c>
      <c r="D9" s="150">
        <f t="shared" si="0"/>
        <v>0.06835108077070486</v>
      </c>
      <c r="E9" s="297"/>
      <c r="F9" s="42"/>
      <c r="G9" s="41"/>
      <c r="H9" s="63">
        <v>0.326</v>
      </c>
      <c r="I9" s="41">
        <v>7447</v>
      </c>
      <c r="J9" s="27"/>
    </row>
    <row r="10" spans="1:10" ht="12.75">
      <c r="A10" s="29" t="s">
        <v>308</v>
      </c>
      <c r="B10" s="41">
        <f>784396*1.0218</f>
        <v>801495.8328</v>
      </c>
      <c r="C10" s="41">
        <v>19804</v>
      </c>
      <c r="D10" s="150">
        <f t="shared" si="0"/>
        <v>0.0247087997086839</v>
      </c>
      <c r="E10" s="297"/>
      <c r="F10" s="42"/>
      <c r="G10" s="41"/>
      <c r="H10" s="42">
        <v>0.042</v>
      </c>
      <c r="I10" s="41">
        <v>2433</v>
      </c>
      <c r="J10" s="27"/>
    </row>
    <row r="11" spans="1:10" ht="12.75">
      <c r="A11" s="218" t="s">
        <v>146</v>
      </c>
      <c r="B11" s="41">
        <f>26686286</f>
        <v>26686286</v>
      </c>
      <c r="C11" s="41">
        <v>1105404</v>
      </c>
      <c r="D11" s="150">
        <f t="shared" si="0"/>
        <v>0.04142217467054052</v>
      </c>
      <c r="E11" s="42"/>
      <c r="F11" s="42"/>
      <c r="G11" s="41"/>
      <c r="H11" s="63">
        <v>0.188</v>
      </c>
      <c r="I11" s="41">
        <v>607393</v>
      </c>
      <c r="J11" s="27"/>
    </row>
    <row r="12" spans="1:10" ht="12.75">
      <c r="A12" s="25" t="s">
        <v>306</v>
      </c>
      <c r="B12" s="41">
        <f>2668766</f>
        <v>2668766</v>
      </c>
      <c r="C12" s="41">
        <v>165520</v>
      </c>
      <c r="D12" s="150">
        <f t="shared" si="0"/>
        <v>0.062021173830901624</v>
      </c>
      <c r="E12" s="297"/>
      <c r="F12" s="42"/>
      <c r="G12" s="41"/>
      <c r="H12" s="63">
        <v>0.259</v>
      </c>
      <c r="I12" s="41">
        <v>36174</v>
      </c>
      <c r="J12" s="27"/>
    </row>
    <row r="13" spans="1:10" ht="12.75">
      <c r="A13" s="29" t="s">
        <v>307</v>
      </c>
      <c r="B13" s="41">
        <f>17580406*1.0218</f>
        <v>17963658.8508</v>
      </c>
      <c r="C13" s="41">
        <v>537423</v>
      </c>
      <c r="D13" s="150">
        <f t="shared" si="0"/>
        <v>0.029917234816339556</v>
      </c>
      <c r="E13" s="298"/>
      <c r="F13" s="41"/>
      <c r="G13" s="41"/>
      <c r="H13" s="42">
        <v>0.099</v>
      </c>
      <c r="I13" s="41">
        <v>248111</v>
      </c>
      <c r="J13" s="27"/>
    </row>
    <row r="14" spans="1:10" ht="12.75">
      <c r="A14" s="29" t="s">
        <v>309</v>
      </c>
      <c r="B14" s="41">
        <f>5215721*1.0218</f>
        <v>5329423.7178</v>
      </c>
      <c r="C14" s="41">
        <v>368285</v>
      </c>
      <c r="D14" s="150">
        <f t="shared" si="0"/>
        <v>0.0691040944577079</v>
      </c>
      <c r="E14" s="298"/>
      <c r="F14" s="41"/>
      <c r="G14" s="41"/>
      <c r="H14" s="63">
        <v>0.575</v>
      </c>
      <c r="I14" s="41">
        <v>307390</v>
      </c>
      <c r="J14" s="27"/>
    </row>
    <row r="15" spans="1:10" ht="12.75">
      <c r="A15" s="29" t="s">
        <v>308</v>
      </c>
      <c r="B15" s="41">
        <f>488410*1.0218</f>
        <v>499057.33800000005</v>
      </c>
      <c r="C15" s="41">
        <v>10146</v>
      </c>
      <c r="D15" s="150">
        <f t="shared" si="0"/>
        <v>0.020330329257677398</v>
      </c>
      <c r="E15" s="298"/>
      <c r="F15" s="41"/>
      <c r="G15" s="41"/>
      <c r="H15" s="42">
        <v>0.177</v>
      </c>
      <c r="I15" s="41">
        <v>2308</v>
      </c>
      <c r="J15" s="27"/>
    </row>
    <row r="16" spans="1:10" ht="13.5" thickBot="1">
      <c r="A16" s="30" t="s">
        <v>262</v>
      </c>
      <c r="B16" s="104">
        <v>30271622</v>
      </c>
      <c r="C16" s="60">
        <f>C11+C6</f>
        <v>1403736</v>
      </c>
      <c r="D16" s="175">
        <f t="shared" si="0"/>
        <v>0.046371350699344754</v>
      </c>
      <c r="E16" s="297"/>
      <c r="F16" s="42"/>
      <c r="G16" s="124"/>
      <c r="H16" s="27"/>
      <c r="I16" s="27"/>
      <c r="J16" s="27"/>
    </row>
    <row r="17" ht="12.75">
      <c r="E17" s="47"/>
    </row>
    <row r="18" spans="1:5" ht="28.5" customHeight="1">
      <c r="A18" s="375" t="s">
        <v>161</v>
      </c>
      <c r="B18" s="373"/>
      <c r="C18" s="373"/>
      <c r="D18" s="373"/>
      <c r="E18" s="373"/>
    </row>
    <row r="19" spans="1:5" ht="39" customHeight="1">
      <c r="A19" s="403" t="s">
        <v>64</v>
      </c>
      <c r="B19" s="373"/>
      <c r="C19" s="373"/>
      <c r="D19" s="373"/>
      <c r="E19" s="373"/>
    </row>
    <row r="20" spans="4:8" ht="12.75">
      <c r="D20" s="220"/>
      <c r="E20" s="220"/>
      <c r="F20" s="220"/>
      <c r="G20" s="101">
        <v>6</v>
      </c>
      <c r="H20" s="44">
        <f aca="true" t="shared" si="1" ref="H20:H39">D20/G20</f>
        <v>0</v>
      </c>
    </row>
    <row r="21" spans="4:8" ht="12.75">
      <c r="D21" s="220"/>
      <c r="E21" s="220"/>
      <c r="F21" s="220"/>
      <c r="G21">
        <v>7</v>
      </c>
      <c r="H21" s="44">
        <f t="shared" si="1"/>
        <v>0</v>
      </c>
    </row>
    <row r="22" spans="4:8" ht="12.75">
      <c r="D22" s="220"/>
      <c r="E22" s="220"/>
      <c r="F22" s="220"/>
      <c r="G22">
        <v>8</v>
      </c>
      <c r="H22" s="44">
        <f t="shared" si="1"/>
        <v>0</v>
      </c>
    </row>
    <row r="23" spans="4:8" ht="12.75">
      <c r="D23" s="220"/>
      <c r="E23" s="220"/>
      <c r="F23" s="220"/>
      <c r="G23">
        <v>9</v>
      </c>
      <c r="H23" s="44">
        <f t="shared" si="1"/>
        <v>0</v>
      </c>
    </row>
    <row r="24" spans="4:8" ht="12.75">
      <c r="D24" s="220"/>
      <c r="E24" s="220"/>
      <c r="F24" s="220"/>
      <c r="G24">
        <v>10</v>
      </c>
      <c r="H24" s="44">
        <f t="shared" si="1"/>
        <v>0</v>
      </c>
    </row>
    <row r="25" spans="4:8" ht="12.75">
      <c r="D25" s="220"/>
      <c r="E25" s="220"/>
      <c r="F25" s="220"/>
      <c r="G25">
        <v>11</v>
      </c>
      <c r="H25" s="44">
        <f t="shared" si="1"/>
        <v>0</v>
      </c>
    </row>
    <row r="26" spans="4:8" ht="12.75">
      <c r="D26" s="220"/>
      <c r="E26" s="220"/>
      <c r="F26" s="220"/>
      <c r="G26">
        <v>12</v>
      </c>
      <c r="H26" s="44">
        <f t="shared" si="1"/>
        <v>0</v>
      </c>
    </row>
    <row r="27" spans="4:8" ht="12.75">
      <c r="D27" s="220"/>
      <c r="E27" s="220"/>
      <c r="F27" s="220"/>
      <c r="G27">
        <v>13</v>
      </c>
      <c r="H27" s="44">
        <f t="shared" si="1"/>
        <v>0</v>
      </c>
    </row>
    <row r="28" spans="4:8" ht="12.75">
      <c r="D28" s="220"/>
      <c r="E28" s="220"/>
      <c r="F28" s="220"/>
      <c r="G28">
        <v>14</v>
      </c>
      <c r="H28" s="44">
        <f t="shared" si="1"/>
        <v>0</v>
      </c>
    </row>
    <row r="29" spans="4:8" ht="12.75">
      <c r="D29" s="220"/>
      <c r="E29" s="220"/>
      <c r="F29" s="220"/>
      <c r="G29">
        <v>15</v>
      </c>
      <c r="H29" s="44">
        <f t="shared" si="1"/>
        <v>0</v>
      </c>
    </row>
    <row r="30" spans="4:8" ht="12.75">
      <c r="D30" s="220"/>
      <c r="E30" s="220"/>
      <c r="F30" s="220"/>
      <c r="G30">
        <v>16</v>
      </c>
      <c r="H30" s="44">
        <f t="shared" si="1"/>
        <v>0</v>
      </c>
    </row>
    <row r="31" spans="4:8" ht="12.75">
      <c r="D31" s="220"/>
      <c r="E31" s="220"/>
      <c r="F31" s="220"/>
      <c r="G31">
        <v>17</v>
      </c>
      <c r="H31" s="44">
        <f t="shared" si="1"/>
        <v>0</v>
      </c>
    </row>
    <row r="32" spans="4:8" ht="12.75">
      <c r="D32" s="220"/>
      <c r="E32" s="220"/>
      <c r="F32" s="220"/>
      <c r="G32">
        <v>18</v>
      </c>
      <c r="H32" s="44">
        <f t="shared" si="1"/>
        <v>0</v>
      </c>
    </row>
    <row r="33" spans="4:8" ht="12.75">
      <c r="D33" s="220"/>
      <c r="E33" s="220"/>
      <c r="F33" s="220"/>
      <c r="G33">
        <v>19</v>
      </c>
      <c r="H33" s="44">
        <f t="shared" si="1"/>
        <v>0</v>
      </c>
    </row>
    <row r="34" spans="4:8" ht="12.75">
      <c r="D34" s="220"/>
      <c r="E34" s="220"/>
      <c r="F34" s="220"/>
      <c r="G34">
        <v>20</v>
      </c>
      <c r="H34" s="44">
        <f t="shared" si="1"/>
        <v>0</v>
      </c>
    </row>
    <row r="35" spans="4:8" ht="12.75">
      <c r="D35" s="220"/>
      <c r="E35" s="220"/>
      <c r="F35" s="220"/>
      <c r="G35">
        <v>21</v>
      </c>
      <c r="H35" s="44">
        <f t="shared" si="1"/>
        <v>0</v>
      </c>
    </row>
    <row r="36" spans="4:8" ht="12.75">
      <c r="D36" s="220"/>
      <c r="E36" s="220"/>
      <c r="F36" s="220"/>
      <c r="G36">
        <v>22</v>
      </c>
      <c r="H36" s="44">
        <f t="shared" si="1"/>
        <v>0</v>
      </c>
    </row>
    <row r="37" spans="4:8" ht="12.75">
      <c r="D37" s="220"/>
      <c r="E37" s="220"/>
      <c r="F37" s="220"/>
      <c r="G37">
        <v>23</v>
      </c>
      <c r="H37" s="44">
        <f t="shared" si="1"/>
        <v>0</v>
      </c>
    </row>
    <row r="38" spans="4:8" ht="12.75">
      <c r="D38" s="220"/>
      <c r="E38" s="220"/>
      <c r="F38" s="220"/>
      <c r="G38">
        <v>24</v>
      </c>
      <c r="H38" s="44">
        <f t="shared" si="1"/>
        <v>0</v>
      </c>
    </row>
    <row r="39" spans="4:8" ht="12.75">
      <c r="D39" s="220"/>
      <c r="E39" s="220"/>
      <c r="F39" s="220"/>
      <c r="G39">
        <v>25</v>
      </c>
      <c r="H39" s="44">
        <f t="shared" si="1"/>
        <v>0</v>
      </c>
    </row>
  </sheetData>
  <mergeCells count="4">
    <mergeCell ref="B4:C4"/>
    <mergeCell ref="H4:I4"/>
    <mergeCell ref="A18:E18"/>
    <mergeCell ref="A19:E19"/>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B1:AF65"/>
  <sheetViews>
    <sheetView workbookViewId="0" topLeftCell="A1">
      <selection activeCell="B9" sqref="B9"/>
    </sheetView>
  </sheetViews>
  <sheetFormatPr defaultColWidth="11.421875" defaultRowHeight="12.75"/>
  <cols>
    <col min="1" max="5" width="8.8515625" style="0" customWidth="1"/>
    <col min="6" max="6" width="21.421875" style="0" customWidth="1"/>
    <col min="7" max="7" width="14.8515625" style="0" customWidth="1"/>
    <col min="8" max="10" width="12.28125" style="0" customWidth="1"/>
    <col min="11" max="11" width="17.00390625" style="0" customWidth="1"/>
    <col min="12" max="12" width="16.8515625" style="0" customWidth="1"/>
    <col min="13" max="13" width="13.421875" style="0" customWidth="1"/>
    <col min="14" max="14" width="8.8515625" style="0" customWidth="1"/>
    <col min="15" max="15" width="20.421875" style="0" bestFit="1" customWidth="1"/>
    <col min="16" max="16384" width="8.8515625" style="0" customWidth="1"/>
  </cols>
  <sheetData>
    <row r="1" spans="12:13" ht="13.5" customHeight="1" thickBot="1">
      <c r="L1" s="375"/>
      <c r="M1" s="334"/>
    </row>
    <row r="2" spans="6:20" ht="46.5" customHeight="1" thickBot="1">
      <c r="F2" s="48"/>
      <c r="G2" s="406" t="s">
        <v>68</v>
      </c>
      <c r="H2" s="387"/>
      <c r="I2" s="406" t="s">
        <v>76</v>
      </c>
      <c r="J2" s="387"/>
      <c r="K2" s="409" t="s">
        <v>81</v>
      </c>
      <c r="L2" s="407" t="s">
        <v>75</v>
      </c>
      <c r="M2" s="319"/>
      <c r="S2" s="404"/>
      <c r="T2" s="405"/>
    </row>
    <row r="3" spans="6:24" ht="45.75" customHeight="1" thickBot="1">
      <c r="F3" s="25"/>
      <c r="G3" s="299" t="s">
        <v>72</v>
      </c>
      <c r="H3" s="315" t="s">
        <v>73</v>
      </c>
      <c r="I3" s="299" t="s">
        <v>72</v>
      </c>
      <c r="J3" s="315" t="s">
        <v>73</v>
      </c>
      <c r="K3" s="408"/>
      <c r="L3" s="408"/>
      <c r="M3" s="320" t="s">
        <v>80</v>
      </c>
      <c r="N3" s="217"/>
      <c r="O3" s="217"/>
      <c r="P3" s="217"/>
      <c r="Q3" s="217"/>
      <c r="W3" s="308" t="s">
        <v>72</v>
      </c>
      <c r="X3" s="307" t="s">
        <v>73</v>
      </c>
    </row>
    <row r="4" spans="6:24" ht="12.75">
      <c r="F4" s="303" t="s">
        <v>69</v>
      </c>
      <c r="G4" s="313">
        <v>0.745</v>
      </c>
      <c r="H4" s="302">
        <v>0.695</v>
      </c>
      <c r="I4" s="301">
        <v>0.729</v>
      </c>
      <c r="J4" s="302">
        <v>0.685</v>
      </c>
      <c r="K4" s="302">
        <v>0.398</v>
      </c>
      <c r="L4" s="316">
        <v>0.491</v>
      </c>
      <c r="M4" s="319"/>
      <c r="N4" s="63"/>
      <c r="O4" s="63"/>
      <c r="P4" s="63"/>
      <c r="Q4" s="63"/>
      <c r="R4" s="22"/>
      <c r="S4" s="20"/>
      <c r="T4" s="22"/>
      <c r="U4" s="304"/>
      <c r="W4" s="305">
        <v>0.193</v>
      </c>
      <c r="X4" s="306">
        <v>0.086</v>
      </c>
    </row>
    <row r="5" spans="2:24" ht="12.75">
      <c r="B5">
        <f>G5*C5</f>
        <v>0.416988</v>
      </c>
      <c r="C5">
        <f>E5*1.1</f>
        <v>0.5940000000000001</v>
      </c>
      <c r="D5">
        <f>E5*G5</f>
        <v>0.37908000000000003</v>
      </c>
      <c r="E5">
        <v>0.54</v>
      </c>
      <c r="F5" s="25" t="s">
        <v>65</v>
      </c>
      <c r="G5" s="310">
        <v>0.702</v>
      </c>
      <c r="H5" s="296">
        <v>0.652</v>
      </c>
      <c r="I5" s="63">
        <v>0.68</v>
      </c>
      <c r="J5" s="296">
        <v>0.632</v>
      </c>
      <c r="K5" s="296">
        <v>0.53</v>
      </c>
      <c r="L5" s="317">
        <v>0.678</v>
      </c>
      <c r="M5" s="319"/>
      <c r="N5" s="63"/>
      <c r="O5" s="63"/>
      <c r="P5" s="63"/>
      <c r="Q5" s="63"/>
      <c r="R5" s="22"/>
      <c r="T5" s="22"/>
      <c r="U5" s="304"/>
      <c r="W5" s="42">
        <v>0.225</v>
      </c>
      <c r="X5" s="296">
        <v>0.111</v>
      </c>
    </row>
    <row r="6" spans="2:24" ht="13.5" thickBot="1">
      <c r="B6">
        <f>G6*C6</f>
        <v>0.14994</v>
      </c>
      <c r="C6">
        <v>0.18</v>
      </c>
      <c r="D6">
        <f>E6*G6</f>
        <v>0.17492999999999997</v>
      </c>
      <c r="E6">
        <v>0.21</v>
      </c>
      <c r="F6" s="29" t="s">
        <v>66</v>
      </c>
      <c r="G6" s="310">
        <v>0.833</v>
      </c>
      <c r="H6" s="296">
        <v>0.766</v>
      </c>
      <c r="I6" s="63">
        <v>0.835</v>
      </c>
      <c r="J6" s="296">
        <v>0.771</v>
      </c>
      <c r="K6" s="296">
        <v>0.093</v>
      </c>
      <c r="L6" s="317">
        <v>0.217</v>
      </c>
      <c r="M6" s="319"/>
      <c r="N6" s="63"/>
      <c r="O6" s="63"/>
      <c r="P6" s="63"/>
      <c r="Q6" s="63"/>
      <c r="R6" s="22"/>
      <c r="T6" s="22"/>
      <c r="U6" s="304"/>
      <c r="W6" s="294">
        <v>0.133</v>
      </c>
      <c r="X6" s="309">
        <v>0.141</v>
      </c>
    </row>
    <row r="7" spans="2:24" ht="12.75">
      <c r="B7">
        <f>G7*C7</f>
        <v>0.04123</v>
      </c>
      <c r="C7">
        <v>0.07</v>
      </c>
      <c r="D7">
        <f>E7*G7</f>
        <v>0.047119999999999995</v>
      </c>
      <c r="E7">
        <v>0.08</v>
      </c>
      <c r="F7" s="29" t="s">
        <v>67</v>
      </c>
      <c r="G7" s="311">
        <v>0.589</v>
      </c>
      <c r="H7" s="312">
        <v>0.502</v>
      </c>
      <c r="I7" s="148">
        <v>0.554</v>
      </c>
      <c r="J7" s="296">
        <v>0.5</v>
      </c>
      <c r="K7" s="296">
        <v>0.209</v>
      </c>
      <c r="L7" s="317">
        <v>0.488</v>
      </c>
      <c r="M7" s="319"/>
      <c r="N7" s="63"/>
      <c r="O7" s="63"/>
      <c r="P7" s="63"/>
      <c r="Q7" s="63"/>
      <c r="R7" s="22"/>
      <c r="T7" s="22"/>
      <c r="U7" s="304"/>
      <c r="W7" s="301">
        <v>0.149</v>
      </c>
      <c r="X7" s="302">
        <v>0.102</v>
      </c>
    </row>
    <row r="8" spans="2:24" ht="13.5" thickBot="1">
      <c r="B8">
        <f>G8*C8</f>
        <v>0.12814</v>
      </c>
      <c r="C8">
        <v>0.149</v>
      </c>
      <c r="D8">
        <f>E8*G8</f>
        <v>0.1462</v>
      </c>
      <c r="E8">
        <v>0.17</v>
      </c>
      <c r="F8" s="29" t="s">
        <v>74</v>
      </c>
      <c r="G8" s="145">
        <v>0.86</v>
      </c>
      <c r="H8" s="150">
        <v>0.816</v>
      </c>
      <c r="I8" s="42">
        <v>0.855</v>
      </c>
      <c r="J8" s="296">
        <v>0.819</v>
      </c>
      <c r="K8" s="296">
        <v>0.133</v>
      </c>
      <c r="L8" s="318">
        <v>0.229</v>
      </c>
      <c r="M8" s="319"/>
      <c r="N8" s="63"/>
      <c r="O8" s="63"/>
      <c r="P8" s="63"/>
      <c r="Q8" s="63"/>
      <c r="T8" s="22"/>
      <c r="W8" s="63">
        <v>0.211</v>
      </c>
      <c r="X8" s="296">
        <v>0.134</v>
      </c>
    </row>
    <row r="9" spans="2:24" ht="12.75">
      <c r="B9">
        <f>SUM(B5:B8)</f>
        <v>0.736298</v>
      </c>
      <c r="D9">
        <f>SUM(D5:D8)</f>
        <v>0.7473299999999999</v>
      </c>
      <c r="F9" s="300" t="s">
        <v>70</v>
      </c>
      <c r="G9" s="313">
        <v>0.699</v>
      </c>
      <c r="H9" s="302">
        <v>0.679</v>
      </c>
      <c r="I9" s="301">
        <v>0.667</v>
      </c>
      <c r="J9" s="302">
        <v>0.658</v>
      </c>
      <c r="K9" s="302">
        <v>0.191</v>
      </c>
      <c r="L9" s="316">
        <v>0.356</v>
      </c>
      <c r="M9" s="63"/>
      <c r="N9" s="63"/>
      <c r="O9" s="63"/>
      <c r="P9" s="63"/>
      <c r="Q9" s="63"/>
      <c r="T9" s="22"/>
      <c r="W9" s="63">
        <v>0.175</v>
      </c>
      <c r="X9" s="296">
        <v>0.115</v>
      </c>
    </row>
    <row r="10" spans="6:24" ht="12.75">
      <c r="F10" s="25" t="s">
        <v>65</v>
      </c>
      <c r="G10" s="310">
        <v>0.611</v>
      </c>
      <c r="H10" s="296">
        <v>0.602</v>
      </c>
      <c r="I10" s="63">
        <v>0.555</v>
      </c>
      <c r="J10" s="296">
        <v>0.562</v>
      </c>
      <c r="K10" s="296">
        <v>0.3</v>
      </c>
      <c r="L10" s="317">
        <v>0.533</v>
      </c>
      <c r="M10" s="63"/>
      <c r="N10" s="63"/>
      <c r="O10" s="63"/>
      <c r="P10" s="63"/>
      <c r="Q10" s="63"/>
      <c r="T10" s="22"/>
      <c r="W10" s="63">
        <v>0.088</v>
      </c>
      <c r="X10" s="296">
        <v>0.064</v>
      </c>
    </row>
    <row r="11" spans="6:24" ht="13.5" thickBot="1">
      <c r="F11" s="25" t="s">
        <v>66</v>
      </c>
      <c r="G11" s="145">
        <v>0.787</v>
      </c>
      <c r="H11" s="150">
        <v>0.755</v>
      </c>
      <c r="I11" s="42">
        <v>0.766</v>
      </c>
      <c r="J11" s="296">
        <v>0.739</v>
      </c>
      <c r="K11" s="296">
        <v>0.146</v>
      </c>
      <c r="L11" s="317">
        <v>0.258</v>
      </c>
      <c r="M11" s="63"/>
      <c r="N11" s="63"/>
      <c r="O11" s="63"/>
      <c r="P11" s="63"/>
      <c r="Q11" s="63"/>
      <c r="T11" s="22"/>
      <c r="W11" s="294">
        <v>0.155</v>
      </c>
      <c r="X11" s="309">
        <v>0.102</v>
      </c>
    </row>
    <row r="12" spans="6:24" ht="12.75">
      <c r="F12" s="25" t="s">
        <v>67</v>
      </c>
      <c r="G12" s="145">
        <v>0.37</v>
      </c>
      <c r="H12" s="150">
        <v>0.38</v>
      </c>
      <c r="I12" s="42">
        <v>0.325</v>
      </c>
      <c r="J12" s="296">
        <v>0.344</v>
      </c>
      <c r="K12" s="296">
        <v>0.227</v>
      </c>
      <c r="L12" s="317">
        <v>0.672</v>
      </c>
      <c r="M12" s="63"/>
      <c r="N12" s="63"/>
      <c r="O12" s="63"/>
      <c r="P12" s="63"/>
      <c r="Q12" s="63"/>
      <c r="T12" s="22"/>
      <c r="W12" s="63"/>
      <c r="X12" s="63"/>
    </row>
    <row r="13" spans="6:24" ht="12.75">
      <c r="F13" s="29" t="s">
        <v>74</v>
      </c>
      <c r="G13" s="145">
        <v>0.83</v>
      </c>
      <c r="H13" s="150">
        <v>0.809</v>
      </c>
      <c r="I13" s="42">
        <v>0.813</v>
      </c>
      <c r="J13" s="296">
        <v>0.824</v>
      </c>
      <c r="K13" s="296">
        <v>0.295</v>
      </c>
      <c r="L13" s="317">
        <v>0.186</v>
      </c>
      <c r="M13" s="63"/>
      <c r="N13" s="63"/>
      <c r="O13" s="63"/>
      <c r="P13" s="63"/>
      <c r="Q13" s="63"/>
      <c r="T13" s="22"/>
      <c r="W13" s="63"/>
      <c r="X13" s="63"/>
    </row>
    <row r="14" spans="6:24" ht="13.5" thickBot="1">
      <c r="F14" s="102" t="s">
        <v>262</v>
      </c>
      <c r="G14" s="314">
        <v>0.705</v>
      </c>
      <c r="H14" s="309">
        <v>0.682</v>
      </c>
      <c r="I14" s="294">
        <v>0.679</v>
      </c>
      <c r="J14" s="309">
        <v>0.662</v>
      </c>
      <c r="K14" s="309">
        <v>0.226</v>
      </c>
      <c r="L14" s="318">
        <v>0.154</v>
      </c>
      <c r="M14" s="63"/>
      <c r="N14" s="63"/>
      <c r="O14" s="63"/>
      <c r="P14" s="63"/>
      <c r="Q14" s="63"/>
      <c r="T14" s="22"/>
      <c r="W14" s="63"/>
      <c r="X14" s="63"/>
    </row>
    <row r="15" spans="6:24" ht="12.75">
      <c r="F15" s="27"/>
      <c r="G15" s="63"/>
      <c r="H15" s="63"/>
      <c r="I15" s="63"/>
      <c r="J15" s="63"/>
      <c r="K15" s="63"/>
      <c r="L15" s="63"/>
      <c r="M15" s="63"/>
      <c r="N15" s="63"/>
      <c r="O15" s="63"/>
      <c r="P15" s="63"/>
      <c r="Q15" s="63"/>
      <c r="T15" s="22"/>
      <c r="W15" s="63"/>
      <c r="X15" s="63"/>
    </row>
    <row r="16" spans="6:24" ht="12.75">
      <c r="F16" s="27"/>
      <c r="G16" s="63">
        <f>G4-G9</f>
        <v>0.04600000000000004</v>
      </c>
      <c r="H16" s="63">
        <f>H4-H9</f>
        <v>0.015999999999999903</v>
      </c>
      <c r="I16" s="63">
        <f>I4-I9</f>
        <v>0.061999999999999944</v>
      </c>
      <c r="J16" s="63">
        <f>J4-J9</f>
        <v>0.027000000000000024</v>
      </c>
      <c r="K16" s="63"/>
      <c r="L16" s="63"/>
      <c r="M16" s="63"/>
      <c r="N16" s="63"/>
      <c r="O16" s="63"/>
      <c r="P16" s="63"/>
      <c r="Q16" s="63"/>
      <c r="T16" s="22"/>
      <c r="W16" s="63"/>
      <c r="X16" s="63"/>
    </row>
    <row r="17" spans="6:15" ht="43.5" customHeight="1">
      <c r="F17" s="335" t="s">
        <v>78</v>
      </c>
      <c r="G17" s="335"/>
      <c r="H17" s="335"/>
      <c r="I17" s="335"/>
      <c r="J17" s="335"/>
      <c r="K17" s="335"/>
      <c r="L17" s="335"/>
      <c r="M17" s="335"/>
      <c r="N17" s="335"/>
      <c r="O17" s="295"/>
    </row>
    <row r="18" spans="6:15" ht="28.5" customHeight="1">
      <c r="F18" s="335" t="s">
        <v>79</v>
      </c>
      <c r="G18" s="335"/>
      <c r="H18" s="335"/>
      <c r="I18" s="335"/>
      <c r="J18" s="335"/>
      <c r="K18" s="335"/>
      <c r="L18" s="335"/>
      <c r="M18" s="335"/>
      <c r="N18" s="335"/>
      <c r="O18" s="1"/>
    </row>
    <row r="19" ht="12.75">
      <c r="F19" t="s">
        <v>77</v>
      </c>
    </row>
    <row r="21" spans="5:26" ht="12.75">
      <c r="E21" s="1"/>
      <c r="F21" t="s">
        <v>34</v>
      </c>
      <c r="Z21" t="s">
        <v>20</v>
      </c>
    </row>
    <row r="22" spans="29:31" ht="12.75">
      <c r="AC22" t="s">
        <v>278</v>
      </c>
      <c r="AE22" t="s">
        <v>262</v>
      </c>
    </row>
    <row r="23" spans="29:30" ht="12.75">
      <c r="AC23">
        <v>1</v>
      </c>
      <c r="AD23">
        <v>2</v>
      </c>
    </row>
    <row r="24" spans="26:31" ht="12.75">
      <c r="Z24" t="s">
        <v>300</v>
      </c>
      <c r="AA24">
        <v>1</v>
      </c>
      <c r="AB24" t="s">
        <v>285</v>
      </c>
      <c r="AC24">
        <v>2134922</v>
      </c>
      <c r="AD24">
        <v>1042484</v>
      </c>
      <c r="AE24">
        <v>3177406</v>
      </c>
    </row>
    <row r="25" spans="28:31" ht="12.75">
      <c r="AB25" t="s">
        <v>297</v>
      </c>
      <c r="AC25">
        <v>67.19072098435012</v>
      </c>
      <c r="AD25" s="321">
        <v>32.80927901564987</v>
      </c>
      <c r="AE25">
        <v>100</v>
      </c>
    </row>
    <row r="26" spans="28:31" ht="12.75">
      <c r="AB26" t="s">
        <v>286</v>
      </c>
      <c r="AC26">
        <v>81.02982613817855</v>
      </c>
      <c r="AD26">
        <v>84.0255506075322</v>
      </c>
      <c r="AE26">
        <v>81.98887808286656</v>
      </c>
    </row>
    <row r="27" spans="28:31" ht="12.75">
      <c r="AB27" t="s">
        <v>287</v>
      </c>
      <c r="AC27">
        <v>55.08891831085787</v>
      </c>
      <c r="AD27">
        <v>26.8999597720087</v>
      </c>
      <c r="AE27">
        <v>81.98887808286656</v>
      </c>
    </row>
    <row r="28" spans="27:31" ht="12.75">
      <c r="AA28">
        <v>3</v>
      </c>
      <c r="AB28" t="s">
        <v>285</v>
      </c>
      <c r="AC28">
        <v>499814</v>
      </c>
      <c r="AD28">
        <v>198191</v>
      </c>
      <c r="AE28">
        <v>698005</v>
      </c>
    </row>
    <row r="29" spans="28:31" ht="12.75">
      <c r="AB29" t="s">
        <v>297</v>
      </c>
      <c r="AC29">
        <v>71.60607732036303</v>
      </c>
      <c r="AD29" s="321">
        <v>28.393922679636965</v>
      </c>
      <c r="AE29">
        <v>100</v>
      </c>
    </row>
    <row r="30" spans="28:32" ht="12.75">
      <c r="AB30" t="s">
        <v>286</v>
      </c>
      <c r="AC30">
        <v>18.97017386182145</v>
      </c>
      <c r="AD30">
        <v>15.97444939246781</v>
      </c>
      <c r="AE30">
        <v>18.011121917133433</v>
      </c>
      <c r="AF30">
        <f>AD25-AD29</f>
        <v>4.415356336012906</v>
      </c>
    </row>
    <row r="31" spans="12:31" ht="12.75">
      <c r="L31" t="s">
        <v>17</v>
      </c>
      <c r="AB31" t="s">
        <v>287</v>
      </c>
      <c r="AC31">
        <v>12.89705788624742</v>
      </c>
      <c r="AD31">
        <v>5.114064030886015</v>
      </c>
      <c r="AE31">
        <v>18.011121917133433</v>
      </c>
    </row>
    <row r="32" spans="10:31" ht="12.75">
      <c r="J32" t="s">
        <v>9</v>
      </c>
      <c r="K32" s="4">
        <v>5658</v>
      </c>
      <c r="Z32" t="s">
        <v>262</v>
      </c>
      <c r="AB32" t="s">
        <v>285</v>
      </c>
      <c r="AC32">
        <v>2634736</v>
      </c>
      <c r="AD32">
        <v>1240675</v>
      </c>
      <c r="AE32">
        <v>3875411</v>
      </c>
    </row>
    <row r="33" spans="10:32" ht="12.75">
      <c r="J33" t="s">
        <v>10</v>
      </c>
      <c r="K33" s="4">
        <f>8+34+41+76+5+47</f>
        <v>211</v>
      </c>
      <c r="AB33" t="s">
        <v>297</v>
      </c>
      <c r="AC33">
        <v>67.98597619710529</v>
      </c>
      <c r="AD33">
        <v>32.01402380289471</v>
      </c>
      <c r="AE33">
        <v>100</v>
      </c>
      <c r="AF33">
        <v>35.4</v>
      </c>
    </row>
    <row r="34" spans="10:32" ht="12.75">
      <c r="J34" t="s">
        <v>11</v>
      </c>
      <c r="K34" s="4">
        <v>4808</v>
      </c>
      <c r="L34" s="17">
        <v>9161</v>
      </c>
      <c r="M34" s="10">
        <f>K34/L34</f>
        <v>0.5248335334570462</v>
      </c>
      <c r="O34" t="s">
        <v>147</v>
      </c>
      <c r="P34" t="s">
        <v>14</v>
      </c>
      <c r="Q34" t="s">
        <v>15</v>
      </c>
      <c r="R34" t="s">
        <v>16</v>
      </c>
      <c r="AB34" t="s">
        <v>286</v>
      </c>
      <c r="AC34">
        <v>100</v>
      </c>
      <c r="AD34">
        <v>100</v>
      </c>
      <c r="AE34">
        <v>100</v>
      </c>
      <c r="AF34">
        <v>31.5</v>
      </c>
    </row>
    <row r="35" spans="10:32" ht="12.75">
      <c r="J35" t="s">
        <v>18</v>
      </c>
      <c r="K35" s="47">
        <f>K32-(K33+K34)</f>
        <v>639</v>
      </c>
      <c r="L35" s="17">
        <v>5060</v>
      </c>
      <c r="N35">
        <v>888888</v>
      </c>
      <c r="O35">
        <v>9161419</v>
      </c>
      <c r="P35">
        <v>64.41618305762415</v>
      </c>
      <c r="Q35">
        <v>64.41618305762415</v>
      </c>
      <c r="R35">
        <v>64.41618305762415</v>
      </c>
      <c r="AB35" t="s">
        <v>287</v>
      </c>
      <c r="AC35">
        <v>67.98597619710529</v>
      </c>
      <c r="AD35">
        <v>32.01402380289471</v>
      </c>
      <c r="AE35">
        <v>100</v>
      </c>
      <c r="AF35">
        <f>AF33-AF34</f>
        <v>3.8999999999999986</v>
      </c>
    </row>
    <row r="36" spans="10:18" ht="12.75">
      <c r="J36" t="s">
        <v>19</v>
      </c>
      <c r="K36" s="47">
        <f>497-(77+22)</f>
        <v>398</v>
      </c>
      <c r="L36" s="10">
        <f>(K35+K36)/L35</f>
        <v>0.2049407114624506</v>
      </c>
      <c r="N36">
        <v>999999</v>
      </c>
      <c r="O36">
        <v>5060813</v>
      </c>
      <c r="P36">
        <v>35.583816942375854</v>
      </c>
      <c r="Q36">
        <v>35.583816942375854</v>
      </c>
      <c r="R36">
        <v>100</v>
      </c>
    </row>
    <row r="37" spans="14:17" ht="12.75">
      <c r="N37" t="s">
        <v>262</v>
      </c>
      <c r="O37">
        <v>14222232</v>
      </c>
      <c r="P37">
        <v>100</v>
      </c>
      <c r="Q37">
        <v>100</v>
      </c>
    </row>
    <row r="38" ht="12.75">
      <c r="J38" t="s">
        <v>12</v>
      </c>
    </row>
    <row r="39" ht="12.75">
      <c r="J39" t="s">
        <v>249</v>
      </c>
    </row>
    <row r="40" spans="12:13" ht="12.75">
      <c r="L40" t="s">
        <v>292</v>
      </c>
      <c r="M40">
        <v>2</v>
      </c>
    </row>
    <row r="41" spans="12:13" ht="12.75">
      <c r="L41">
        <v>1</v>
      </c>
      <c r="M41">
        <v>171298</v>
      </c>
    </row>
    <row r="42" spans="10:13" ht="12.75">
      <c r="J42" t="s">
        <v>13</v>
      </c>
      <c r="K42" t="s">
        <v>4</v>
      </c>
      <c r="L42">
        <v>246361</v>
      </c>
      <c r="M42">
        <v>678</v>
      </c>
    </row>
    <row r="43" spans="11:13" ht="12.75">
      <c r="K43" t="s">
        <v>5</v>
      </c>
      <c r="L43">
        <v>497</v>
      </c>
      <c r="M43">
        <v>2543</v>
      </c>
    </row>
    <row r="44" spans="11:13" ht="12.75">
      <c r="K44" t="s">
        <v>6</v>
      </c>
      <c r="L44">
        <v>5204</v>
      </c>
      <c r="M44">
        <v>54525</v>
      </c>
    </row>
    <row r="45" spans="11:13" ht="12.75">
      <c r="K45" t="s">
        <v>7</v>
      </c>
      <c r="L45">
        <v>64314</v>
      </c>
      <c r="M45">
        <v>5273</v>
      </c>
    </row>
    <row r="46" spans="11:13" ht="12.75">
      <c r="K46" t="s">
        <v>8</v>
      </c>
      <c r="L46">
        <v>7886</v>
      </c>
      <c r="M46">
        <f>SUM(M42:M45)</f>
        <v>63019</v>
      </c>
    </row>
    <row r="47" spans="12:13" ht="12.75">
      <c r="L47">
        <f>SUM(L42:L46)</f>
        <v>324262</v>
      </c>
      <c r="M47">
        <v>14693</v>
      </c>
    </row>
    <row r="48" spans="11:13" ht="12.75">
      <c r="K48">
        <v>6</v>
      </c>
      <c r="L48">
        <v>117223</v>
      </c>
      <c r="M48">
        <v>27252</v>
      </c>
    </row>
    <row r="49" spans="11:13" ht="12.75">
      <c r="K49">
        <v>7</v>
      </c>
      <c r="L49">
        <v>42278</v>
      </c>
      <c r="M49">
        <v>19883</v>
      </c>
    </row>
    <row r="50" spans="11:13" ht="12.75">
      <c r="K50">
        <v>8</v>
      </c>
      <c r="L50">
        <v>159433</v>
      </c>
      <c r="M50">
        <v>2187</v>
      </c>
    </row>
    <row r="51" spans="10:13" ht="12.75">
      <c r="J51" t="s">
        <v>262</v>
      </c>
      <c r="K51">
        <v>9</v>
      </c>
      <c r="L51">
        <v>4662</v>
      </c>
      <c r="M51">
        <v>298332</v>
      </c>
    </row>
    <row r="52" ht="12.75">
      <c r="L52">
        <v>647858</v>
      </c>
    </row>
    <row r="53" ht="12.75">
      <c r="N53" t="s">
        <v>262</v>
      </c>
    </row>
    <row r="55" spans="14:15" ht="12.75">
      <c r="N55">
        <v>417659</v>
      </c>
      <c r="O55" s="44">
        <f>M41/N55</f>
        <v>0.41013841435237836</v>
      </c>
    </row>
    <row r="56" spans="14:15" ht="12.75">
      <c r="N56">
        <v>1175</v>
      </c>
      <c r="O56" s="44">
        <f>M42/N56</f>
        <v>0.5770212765957446</v>
      </c>
    </row>
    <row r="57" spans="14:15" ht="12.75">
      <c r="N57">
        <v>7747</v>
      </c>
      <c r="O57" s="44">
        <f>M43/N57</f>
        <v>0.3282560991351491</v>
      </c>
    </row>
    <row r="58" spans="14:15" ht="12.75">
      <c r="N58">
        <v>118839</v>
      </c>
      <c r="O58" s="44">
        <f>M44/N58</f>
        <v>0.4588140256986343</v>
      </c>
    </row>
    <row r="59" spans="14:15" ht="12.75">
      <c r="N59">
        <v>13159</v>
      </c>
      <c r="O59" s="44">
        <f>M45/N59</f>
        <v>0.40071433999544037</v>
      </c>
    </row>
    <row r="60" spans="14:15" ht="12.75">
      <c r="N60">
        <f>M46/(SUM(N56:N59))</f>
        <v>0.44719699120068124</v>
      </c>
      <c r="O60" s="44">
        <f>M47/N61</f>
        <v>0.1113814851875436</v>
      </c>
    </row>
    <row r="61" spans="14:15" ht="12.75">
      <c r="N61">
        <v>131916</v>
      </c>
      <c r="O61" s="44">
        <f>M48/N62</f>
        <v>0.39194592262332806</v>
      </c>
    </row>
    <row r="62" spans="14:15" ht="12.75">
      <c r="N62">
        <v>69530</v>
      </c>
      <c r="O62" s="44">
        <f>M49/N63</f>
        <v>0.11088246447612037</v>
      </c>
    </row>
    <row r="63" spans="14:15" ht="12.75">
      <c r="N63">
        <v>179316</v>
      </c>
      <c r="O63" s="44">
        <f>M50/N64</f>
        <v>0.3193166885676741</v>
      </c>
    </row>
    <row r="64" spans="14:15" ht="12.75">
      <c r="N64">
        <v>6849</v>
      </c>
      <c r="O64" s="44">
        <f>M51/N65</f>
        <v>0.31529819592259484</v>
      </c>
    </row>
    <row r="65" ht="12.75">
      <c r="N65">
        <v>946190</v>
      </c>
    </row>
  </sheetData>
  <mergeCells count="8">
    <mergeCell ref="L1:M1"/>
    <mergeCell ref="S2:T2"/>
    <mergeCell ref="F17:N17"/>
    <mergeCell ref="F18:N18"/>
    <mergeCell ref="G2:H2"/>
    <mergeCell ref="L2:L3"/>
    <mergeCell ref="I2:J2"/>
    <mergeCell ref="K2:K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F16" sqref="F16"/>
    </sheetView>
  </sheetViews>
  <sheetFormatPr defaultColWidth="11.421875" defaultRowHeight="12.75"/>
  <cols>
    <col min="1" max="16384" width="8.8515625" style="0" customWidth="1"/>
  </cols>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8.8515625" style="0" customWidth="1"/>
  </cols>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C4:R30"/>
  <sheetViews>
    <sheetView workbookViewId="0" topLeftCell="B1">
      <selection activeCell="D18" sqref="D18"/>
    </sheetView>
  </sheetViews>
  <sheetFormatPr defaultColWidth="11.421875" defaultRowHeight="12.75"/>
  <cols>
    <col min="1" max="4" width="8.8515625" style="0" customWidth="1"/>
    <col min="5" max="5" width="11.7109375" style="0" customWidth="1"/>
    <col min="6" max="6" width="11.8515625" style="0" customWidth="1"/>
    <col min="7" max="7" width="11.421875" style="0" customWidth="1"/>
    <col min="8" max="8" width="10.00390625" style="0" customWidth="1"/>
    <col min="9" max="10" width="8.8515625" style="0" customWidth="1"/>
    <col min="11" max="11" width="11.28125" style="0" bestFit="1" customWidth="1"/>
    <col min="12" max="16384" width="8.8515625" style="0" customWidth="1"/>
  </cols>
  <sheetData>
    <row r="4" ht="12.75">
      <c r="C4" t="s">
        <v>299</v>
      </c>
    </row>
    <row r="5" spans="5:8" ht="12.75">
      <c r="E5" s="7">
        <v>2003</v>
      </c>
      <c r="F5" t="s">
        <v>292</v>
      </c>
      <c r="H5" t="s">
        <v>262</v>
      </c>
    </row>
    <row r="6" spans="6:7" ht="12.75">
      <c r="F6">
        <v>1</v>
      </c>
      <c r="G6">
        <v>2</v>
      </c>
    </row>
    <row r="7" spans="3:10" ht="12.75">
      <c r="C7" t="s">
        <v>300</v>
      </c>
      <c r="D7">
        <v>1</v>
      </c>
      <c r="E7" t="s">
        <v>285</v>
      </c>
      <c r="F7">
        <v>2014805</v>
      </c>
      <c r="G7">
        <v>1105404</v>
      </c>
      <c r="H7">
        <v>3120209</v>
      </c>
      <c r="I7" s="5">
        <f>G7/H7</f>
        <v>0.3542724221358249</v>
      </c>
      <c r="J7" s="11"/>
    </row>
    <row r="8" spans="4:9" ht="13.5" thickBot="1">
      <c r="D8">
        <v>3</v>
      </c>
      <c r="E8" t="s">
        <v>285</v>
      </c>
      <c r="F8">
        <v>647858</v>
      </c>
      <c r="G8">
        <v>298332</v>
      </c>
      <c r="H8">
        <v>946190</v>
      </c>
      <c r="I8" s="5">
        <f>G8/H8</f>
        <v>0.31529819592259484</v>
      </c>
    </row>
    <row r="9" spans="3:10" ht="13.5" thickBot="1">
      <c r="C9" t="s">
        <v>262</v>
      </c>
      <c r="E9" t="s">
        <v>285</v>
      </c>
      <c r="F9">
        <v>2662663</v>
      </c>
      <c r="G9" s="45">
        <v>1403736</v>
      </c>
      <c r="H9" s="4">
        <v>4066399</v>
      </c>
      <c r="I9" s="46">
        <f>G9/H9</f>
        <v>0.34520370480122586</v>
      </c>
      <c r="J9" s="11">
        <f>H8/H9</f>
        <v>0.2326849873807268</v>
      </c>
    </row>
    <row r="10" spans="5:8" ht="12.75">
      <c r="E10" t="s">
        <v>287</v>
      </c>
      <c r="F10">
        <v>65.47962951987742</v>
      </c>
      <c r="G10">
        <v>34.52037048012259</v>
      </c>
      <c r="H10">
        <v>100</v>
      </c>
    </row>
    <row r="12" ht="12.75">
      <c r="E12" s="7" t="s">
        <v>302</v>
      </c>
    </row>
    <row r="13" spans="6:8" ht="12.75">
      <c r="F13" t="s">
        <v>292</v>
      </c>
      <c r="H13" t="s">
        <v>262</v>
      </c>
    </row>
    <row r="14" spans="6:7" ht="12.75">
      <c r="F14">
        <v>1</v>
      </c>
      <c r="G14">
        <v>2</v>
      </c>
    </row>
    <row r="15" spans="3:9" ht="12.75">
      <c r="C15" t="s">
        <v>300</v>
      </c>
      <c r="D15">
        <v>1</v>
      </c>
      <c r="E15" t="s">
        <v>285</v>
      </c>
      <c r="F15" s="4">
        <v>168525</v>
      </c>
      <c r="G15" s="4">
        <v>165520</v>
      </c>
      <c r="H15" s="4">
        <v>334045</v>
      </c>
      <c r="I15" s="5">
        <f>G15/H15</f>
        <v>0.49550210301007347</v>
      </c>
    </row>
    <row r="16" spans="4:9" ht="12.75">
      <c r="D16">
        <v>3</v>
      </c>
      <c r="E16" t="s">
        <v>285</v>
      </c>
      <c r="F16" s="4">
        <v>324262</v>
      </c>
      <c r="G16" s="4">
        <v>234317</v>
      </c>
      <c r="H16" s="4">
        <v>558579</v>
      </c>
      <c r="I16" s="5">
        <f aca="true" t="shared" si="0" ref="I16:I24">G16/H16</f>
        <v>0.4194876642337073</v>
      </c>
    </row>
    <row r="17" spans="3:14" ht="12.75">
      <c r="C17" t="s">
        <v>262</v>
      </c>
      <c r="E17" t="s">
        <v>285</v>
      </c>
      <c r="F17" s="4">
        <v>492787</v>
      </c>
      <c r="G17" s="4">
        <v>399837</v>
      </c>
      <c r="H17" s="4">
        <v>892624</v>
      </c>
      <c r="I17" s="5">
        <f t="shared" si="0"/>
        <v>0.44793440463173745</v>
      </c>
      <c r="K17" s="4">
        <f>G15-G28</f>
        <v>129346</v>
      </c>
      <c r="M17">
        <f>500/24</f>
        <v>20.833333333333332</v>
      </c>
      <c r="N17">
        <f>M17/2</f>
        <v>10.416666666666666</v>
      </c>
    </row>
    <row r="18" ht="12.75">
      <c r="I18" s="5"/>
    </row>
    <row r="19" spans="5:15" ht="12.75">
      <c r="E19" s="7">
        <v>1980</v>
      </c>
      <c r="I19" s="5"/>
      <c r="J19" s="47">
        <f>G7-G22</f>
        <v>498011</v>
      </c>
      <c r="O19">
        <f>225+41</f>
        <v>266</v>
      </c>
    </row>
    <row r="20" spans="6:15" ht="12.75">
      <c r="F20" t="s">
        <v>278</v>
      </c>
      <c r="H20" t="s">
        <v>262</v>
      </c>
      <c r="I20" s="5"/>
      <c r="J20" s="47">
        <f>G8-G23</f>
        <v>253568</v>
      </c>
      <c r="K20" s="10">
        <f>(J20+K17)/K21</f>
        <v>0.5094793760868784</v>
      </c>
      <c r="O20">
        <f>O19/1291</f>
        <v>0.20604182804027885</v>
      </c>
    </row>
    <row r="21" spans="6:11" ht="12.75">
      <c r="F21">
        <v>1</v>
      </c>
      <c r="G21">
        <v>2</v>
      </c>
      <c r="I21" s="5"/>
      <c r="J21" s="10">
        <f>J20/(J19+J20)</f>
        <v>0.3373803685307865</v>
      </c>
      <c r="K21" s="47">
        <f>J19+J20</f>
        <v>751579</v>
      </c>
    </row>
    <row r="22" spans="3:18" ht="12.75">
      <c r="C22" t="s">
        <v>300</v>
      </c>
      <c r="D22">
        <v>1</v>
      </c>
      <c r="E22" t="s">
        <v>285</v>
      </c>
      <c r="F22" s="4">
        <v>2625572</v>
      </c>
      <c r="G22" s="4">
        <v>607393</v>
      </c>
      <c r="H22" s="4">
        <v>3232965</v>
      </c>
      <c r="I22" s="5">
        <f t="shared" si="0"/>
        <v>0.18787490739924498</v>
      </c>
      <c r="R22">
        <v>225</v>
      </c>
    </row>
    <row r="23" spans="4:18" ht="13.5" thickBot="1">
      <c r="D23">
        <v>3</v>
      </c>
      <c r="E23" t="s">
        <v>285</v>
      </c>
      <c r="F23" s="4">
        <v>291890</v>
      </c>
      <c r="G23" s="4">
        <v>44764</v>
      </c>
      <c r="H23" s="4">
        <v>336654</v>
      </c>
      <c r="I23" s="5">
        <f t="shared" si="0"/>
        <v>0.13296737897069394</v>
      </c>
      <c r="P23">
        <f>15000/24</f>
        <v>625</v>
      </c>
      <c r="R23">
        <v>400</v>
      </c>
    </row>
    <row r="24" spans="3:18" ht="13.5" thickBot="1">
      <c r="C24" t="s">
        <v>262</v>
      </c>
      <c r="E24" t="s">
        <v>285</v>
      </c>
      <c r="F24" s="4">
        <v>2917462</v>
      </c>
      <c r="G24" s="45">
        <v>652157</v>
      </c>
      <c r="H24" s="41">
        <v>3569619</v>
      </c>
      <c r="I24" s="46">
        <f t="shared" si="0"/>
        <v>0.18269652867715014</v>
      </c>
      <c r="J24">
        <f>H23/H24</f>
        <v>0.09431090544957318</v>
      </c>
      <c r="P24">
        <f>P23*2</f>
        <v>1250</v>
      </c>
      <c r="R24">
        <v>400</v>
      </c>
    </row>
    <row r="25" ht="12.75">
      <c r="R25">
        <v>175</v>
      </c>
    </row>
    <row r="26" spans="6:18" ht="12.75">
      <c r="F26" t="s">
        <v>278</v>
      </c>
      <c r="H26" t="s">
        <v>262</v>
      </c>
      <c r="R26">
        <v>50</v>
      </c>
    </row>
    <row r="27" spans="5:18" ht="12.75">
      <c r="E27" s="7" t="s">
        <v>301</v>
      </c>
      <c r="F27">
        <v>1</v>
      </c>
      <c r="G27">
        <v>2</v>
      </c>
      <c r="R27">
        <f>SUM(R22:R26)</f>
        <v>1250</v>
      </c>
    </row>
    <row r="28" spans="3:9" ht="12.75">
      <c r="C28" t="s">
        <v>300</v>
      </c>
      <c r="D28">
        <v>1</v>
      </c>
      <c r="E28" t="s">
        <v>285</v>
      </c>
      <c r="F28" s="4">
        <v>103576</v>
      </c>
      <c r="G28" s="4">
        <v>36174</v>
      </c>
      <c r="H28" s="4">
        <v>139750</v>
      </c>
      <c r="I28" s="5">
        <f>G28/H28</f>
        <v>0.2588479427549195</v>
      </c>
    </row>
    <row r="29" spans="4:9" ht="12.75">
      <c r="D29">
        <v>3</v>
      </c>
      <c r="E29" t="s">
        <v>285</v>
      </c>
      <c r="F29" s="4">
        <v>117764</v>
      </c>
      <c r="G29" s="4">
        <v>27243</v>
      </c>
      <c r="H29" s="4">
        <v>145007</v>
      </c>
      <c r="I29" s="5">
        <f>G29/H29</f>
        <v>0.18787368885640005</v>
      </c>
    </row>
    <row r="30" spans="3:9" ht="12.75">
      <c r="C30" t="s">
        <v>262</v>
      </c>
      <c r="E30" t="s">
        <v>285</v>
      </c>
      <c r="F30" s="4">
        <v>221340</v>
      </c>
      <c r="G30" s="4">
        <v>63417</v>
      </c>
      <c r="H30" s="4">
        <v>284757</v>
      </c>
      <c r="I30" s="5">
        <f>G30/H30</f>
        <v>0.22270567536531147</v>
      </c>
    </row>
  </sheetData>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E40"/>
  <sheetViews>
    <sheetView workbookViewId="0" topLeftCell="A24">
      <selection activeCell="E40" sqref="E40"/>
    </sheetView>
  </sheetViews>
  <sheetFormatPr defaultColWidth="11.421875" defaultRowHeight="12.75"/>
  <cols>
    <col min="1" max="16384" width="8.8515625" style="0" customWidth="1"/>
  </cols>
  <sheetData>
    <row r="1" spans="2:3" ht="12.75">
      <c r="B1" s="1" t="s">
        <v>323</v>
      </c>
      <c r="C1" s="20" t="s">
        <v>322</v>
      </c>
    </row>
    <row r="2" spans="1:4" ht="12.75">
      <c r="A2">
        <v>1980</v>
      </c>
      <c r="B2" s="20">
        <v>0.069</v>
      </c>
      <c r="C2" s="20">
        <v>0.067</v>
      </c>
      <c r="D2" t="s">
        <v>321</v>
      </c>
    </row>
    <row r="3" spans="1:4" ht="12.75">
      <c r="A3">
        <v>2003</v>
      </c>
      <c r="B3" s="20">
        <v>0.213</v>
      </c>
      <c r="C3" s="20">
        <v>0.131</v>
      </c>
      <c r="D3" s="20">
        <f>C3-C2</f>
        <v>0.064</v>
      </c>
    </row>
    <row r="4" spans="2:3" ht="12.75">
      <c r="B4" s="44">
        <f>(B3-B2)/B2</f>
        <v>2.08695652173913</v>
      </c>
      <c r="C4" s="44">
        <f>(C3-C2)/C2</f>
        <v>0.9552238805970149</v>
      </c>
    </row>
    <row r="40" ht="12.75">
      <c r="E40">
        <f>(13.1-6.7)/6.7</f>
        <v>0.9552238805970148</v>
      </c>
    </row>
  </sheetData>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D17" sqref="D17"/>
    </sheetView>
  </sheetViews>
  <sheetFormatPr defaultColWidth="11.421875" defaultRowHeight="12.75"/>
  <cols>
    <col min="1" max="16384" width="8.8515625" style="0" customWidth="1"/>
  </cols>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C7:K29"/>
  <sheetViews>
    <sheetView workbookViewId="0" topLeftCell="A9">
      <selection activeCell="D22" sqref="D22"/>
    </sheetView>
  </sheetViews>
  <sheetFormatPr defaultColWidth="11.421875" defaultRowHeight="12.75"/>
  <cols>
    <col min="1" max="2" width="8.8515625" style="0" customWidth="1"/>
    <col min="3" max="3" width="17.28125" style="0" customWidth="1"/>
    <col min="4" max="4" width="10.421875" style="0" customWidth="1"/>
    <col min="5" max="16384" width="8.8515625" style="0" customWidth="1"/>
  </cols>
  <sheetData>
    <row r="7" ht="12.75">
      <c r="E7" s="1" t="s">
        <v>273</v>
      </c>
    </row>
    <row r="8" spans="4:10" ht="12.75">
      <c r="D8">
        <v>1970</v>
      </c>
      <c r="E8">
        <v>1976</v>
      </c>
      <c r="F8">
        <v>1980</v>
      </c>
      <c r="G8">
        <v>1985</v>
      </c>
      <c r="H8">
        <v>1990</v>
      </c>
      <c r="I8">
        <v>1995</v>
      </c>
      <c r="J8">
        <v>2003</v>
      </c>
    </row>
    <row r="9" spans="3:10" ht="12.75">
      <c r="C9" t="s">
        <v>263</v>
      </c>
      <c r="I9" s="3">
        <v>0.3274028233164111</v>
      </c>
      <c r="J9" s="3">
        <v>0.35378978247349013</v>
      </c>
    </row>
    <row r="10" spans="3:10" ht="12.75">
      <c r="C10" t="s">
        <v>267</v>
      </c>
      <c r="I10" s="3">
        <v>0.29153163620268746</v>
      </c>
      <c r="J10" s="3">
        <v>0.31843963743535564</v>
      </c>
    </row>
    <row r="11" spans="3:11" ht="12.75">
      <c r="C11" t="s">
        <v>277</v>
      </c>
      <c r="I11" s="20"/>
      <c r="J11" s="5">
        <v>0.5158967038671165</v>
      </c>
      <c r="K11" s="20"/>
    </row>
    <row r="14" ht="12.75">
      <c r="E14" s="1" t="s">
        <v>274</v>
      </c>
    </row>
    <row r="15" spans="4:10" ht="12.75">
      <c r="D15">
        <v>1970</v>
      </c>
      <c r="E15">
        <v>1976</v>
      </c>
      <c r="F15">
        <v>1980</v>
      </c>
      <c r="G15">
        <v>1985</v>
      </c>
      <c r="H15">
        <v>1990</v>
      </c>
      <c r="I15">
        <v>1995</v>
      </c>
      <c r="J15">
        <v>2003</v>
      </c>
    </row>
    <row r="16" spans="3:10" ht="12.75">
      <c r="C16" t="s">
        <v>263</v>
      </c>
      <c r="J16" s="5">
        <v>0.35504242045884693</v>
      </c>
    </row>
    <row r="17" spans="3:10" ht="12.75">
      <c r="C17" t="s">
        <v>267</v>
      </c>
      <c r="J17" s="5">
        <v>0.31341858025460095</v>
      </c>
    </row>
    <row r="18" spans="3:10" ht="12.75">
      <c r="C18" t="s">
        <v>277</v>
      </c>
      <c r="J18" s="5">
        <v>0.5158967038671165</v>
      </c>
    </row>
    <row r="20" ht="12.75">
      <c r="E20" s="1" t="s">
        <v>276</v>
      </c>
    </row>
    <row r="21" spans="4:10" ht="12.75">
      <c r="D21">
        <v>1970</v>
      </c>
      <c r="E21">
        <v>1976</v>
      </c>
      <c r="F21">
        <v>1980</v>
      </c>
      <c r="G21">
        <v>1985</v>
      </c>
      <c r="H21">
        <v>1990</v>
      </c>
      <c r="I21">
        <v>1995</v>
      </c>
      <c r="J21">
        <v>2003</v>
      </c>
    </row>
    <row r="22" spans="3:10" ht="12.75">
      <c r="C22" t="s">
        <v>263</v>
      </c>
      <c r="J22" s="5"/>
    </row>
    <row r="23" spans="3:10" ht="12.75">
      <c r="C23" t="s">
        <v>267</v>
      </c>
      <c r="J23" s="5"/>
    </row>
    <row r="24" spans="3:10" ht="12.75">
      <c r="C24" t="s">
        <v>277</v>
      </c>
      <c r="J24" s="5"/>
    </row>
    <row r="25" ht="12.75">
      <c r="E25" s="1" t="s">
        <v>275</v>
      </c>
    </row>
    <row r="26" spans="4:10" ht="12.75">
      <c r="D26">
        <v>1970</v>
      </c>
      <c r="E26">
        <v>1976</v>
      </c>
      <c r="F26">
        <v>1980</v>
      </c>
      <c r="G26">
        <v>1985</v>
      </c>
      <c r="H26">
        <v>1990</v>
      </c>
      <c r="I26">
        <v>1995</v>
      </c>
      <c r="J26">
        <v>2003</v>
      </c>
    </row>
    <row r="27" ht="12.75">
      <c r="C27" t="s">
        <v>263</v>
      </c>
    </row>
    <row r="28" ht="12.75">
      <c r="C28" t="s">
        <v>267</v>
      </c>
    </row>
    <row r="29" ht="12.75">
      <c r="C29" t="s">
        <v>272</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B10:H28"/>
  <sheetViews>
    <sheetView workbookViewId="0" topLeftCell="A1">
      <selection activeCell="D22" sqref="D22"/>
    </sheetView>
  </sheetViews>
  <sheetFormatPr defaultColWidth="11.421875" defaultRowHeight="12.75"/>
  <cols>
    <col min="1" max="2" width="8.8515625" style="0" customWidth="1"/>
    <col min="3" max="3" width="12.421875" style="0" customWidth="1"/>
    <col min="4" max="16384" width="8.8515625" style="0" customWidth="1"/>
  </cols>
  <sheetData>
    <row r="10" ht="12.75">
      <c r="C10" t="s">
        <v>282</v>
      </c>
    </row>
    <row r="11" spans="3:6" ht="12.75">
      <c r="C11" t="s">
        <v>281</v>
      </c>
      <c r="D11">
        <v>1980</v>
      </c>
      <c r="E11">
        <v>1995</v>
      </c>
      <c r="F11">
        <v>2003</v>
      </c>
    </row>
    <row r="12" spans="2:7" ht="12.75">
      <c r="B12" t="s">
        <v>263</v>
      </c>
      <c r="D12" s="22">
        <v>18.8</v>
      </c>
      <c r="E12" s="22">
        <v>32.7</v>
      </c>
      <c r="F12" s="22">
        <v>35.4</v>
      </c>
      <c r="G12">
        <f>F12-E12</f>
        <v>2.6999999999999957</v>
      </c>
    </row>
    <row r="13" spans="2:7" ht="12.75">
      <c r="B13" t="s">
        <v>267</v>
      </c>
      <c r="D13" s="22">
        <v>13.3</v>
      </c>
      <c r="E13" s="22">
        <v>28.3</v>
      </c>
      <c r="F13" s="22">
        <v>31.4</v>
      </c>
      <c r="G13">
        <f>F13-E13</f>
        <v>3.099999999999998</v>
      </c>
    </row>
    <row r="14" spans="4:6" ht="12.75">
      <c r="D14">
        <f>D12-D13</f>
        <v>5.5</v>
      </c>
      <c r="E14">
        <f>E12-E13</f>
        <v>4.400000000000002</v>
      </c>
      <c r="F14">
        <f>F12-F13</f>
        <v>4</v>
      </c>
    </row>
    <row r="16" ht="12.75">
      <c r="C16" t="s">
        <v>282</v>
      </c>
    </row>
    <row r="17" ht="12.75">
      <c r="C17" t="s">
        <v>283</v>
      </c>
    </row>
    <row r="18" spans="4:6" ht="12.75">
      <c r="D18">
        <v>1980</v>
      </c>
      <c r="E18">
        <v>1995</v>
      </c>
      <c r="F18">
        <v>2003</v>
      </c>
    </row>
    <row r="19" spans="2:8" ht="12.75">
      <c r="B19" t="s">
        <v>263</v>
      </c>
      <c r="D19" s="5">
        <v>0.1899</v>
      </c>
      <c r="E19" s="5">
        <v>0.329</v>
      </c>
      <c r="F19" s="5">
        <v>0.3551</v>
      </c>
      <c r="G19" s="5">
        <f>F19-E19</f>
        <v>0.026100000000000012</v>
      </c>
      <c r="H19" s="20">
        <f>F19-D19</f>
        <v>0.1652</v>
      </c>
    </row>
    <row r="20" spans="2:8" ht="12.75">
      <c r="B20" t="s">
        <v>267</v>
      </c>
      <c r="D20" s="5">
        <v>0.133</v>
      </c>
      <c r="E20" s="5">
        <v>0.283</v>
      </c>
      <c r="F20" s="5">
        <v>0.31341858025460095</v>
      </c>
      <c r="G20" s="5">
        <f>F20-E20</f>
        <v>0.03041858025460098</v>
      </c>
      <c r="H20" s="20">
        <f>F20-D20</f>
        <v>0.18041858025460095</v>
      </c>
    </row>
    <row r="21" spans="4:6" ht="12.75">
      <c r="D21" s="20">
        <f>D19-D20</f>
        <v>0.056900000000000006</v>
      </c>
      <c r="E21" s="20">
        <f>E19-E20</f>
        <v>0.04600000000000004</v>
      </c>
      <c r="F21" s="5">
        <f>F19-F20</f>
        <v>0.04168141974539907</v>
      </c>
    </row>
    <row r="23" ht="12.75">
      <c r="C23" t="s">
        <v>282</v>
      </c>
    </row>
    <row r="24" ht="12.75">
      <c r="C24" t="s">
        <v>290</v>
      </c>
    </row>
    <row r="25" spans="4:6" ht="12.75">
      <c r="D25">
        <v>1980</v>
      </c>
      <c r="E25">
        <v>1995</v>
      </c>
      <c r="F25">
        <v>2003</v>
      </c>
    </row>
    <row r="26" spans="2:6" ht="12.75">
      <c r="B26" t="s">
        <v>263</v>
      </c>
      <c r="D26" s="5">
        <v>0.188</v>
      </c>
      <c r="E26" s="5">
        <v>0.327</v>
      </c>
      <c r="F26" s="5">
        <v>0.354</v>
      </c>
    </row>
    <row r="27" spans="2:6" ht="12.75">
      <c r="B27" t="s">
        <v>267</v>
      </c>
      <c r="D27" s="5">
        <v>0.15763636213625076</v>
      </c>
      <c r="E27" s="5">
        <v>0.29202980576254</v>
      </c>
      <c r="F27" s="5">
        <v>0.3190597703507316</v>
      </c>
    </row>
    <row r="28" spans="4:6" ht="12.75">
      <c r="D28" s="20">
        <f>D26-D27</f>
        <v>0.030363637863749238</v>
      </c>
      <c r="E28" s="20">
        <f>E26-E27</f>
        <v>0.034970194237460006</v>
      </c>
      <c r="F28" s="20">
        <f>F26-F27</f>
        <v>0.034940229649268406</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B3:J55"/>
  <sheetViews>
    <sheetView workbookViewId="0" topLeftCell="A17">
      <selection activeCell="O27" sqref="O27"/>
    </sheetView>
  </sheetViews>
  <sheetFormatPr defaultColWidth="11.421875" defaultRowHeight="12.75"/>
  <cols>
    <col min="1" max="1" width="8.8515625" style="0" customWidth="1"/>
    <col min="2" max="2" width="14.7109375" style="0" customWidth="1"/>
    <col min="3" max="9" width="8.8515625" style="0" customWidth="1"/>
    <col min="10" max="10" width="11.28125" style="0" bestFit="1" customWidth="1"/>
    <col min="11" max="16384" width="8.8515625" style="0" customWidth="1"/>
  </cols>
  <sheetData>
    <row r="2" ht="13.5" thickBot="1"/>
    <row r="3" spans="2:7" ht="13.5" thickBot="1">
      <c r="B3" s="35"/>
      <c r="C3" s="410">
        <v>2003</v>
      </c>
      <c r="D3" s="410"/>
      <c r="E3" s="410"/>
      <c r="F3" s="411">
        <v>1980</v>
      </c>
      <c r="G3" s="412"/>
    </row>
    <row r="4" spans="2:7" ht="117.75" thickBot="1">
      <c r="B4" s="96"/>
      <c r="C4" s="97" t="s">
        <v>303</v>
      </c>
      <c r="D4" s="98" t="s">
        <v>166</v>
      </c>
      <c r="E4" s="99"/>
      <c r="F4" s="97" t="s">
        <v>303</v>
      </c>
      <c r="G4" s="100" t="s">
        <v>167</v>
      </c>
    </row>
    <row r="5" spans="2:7" ht="12.75">
      <c r="B5" s="82" t="s">
        <v>172</v>
      </c>
      <c r="C5" s="83"/>
      <c r="D5" s="49"/>
      <c r="E5" s="49"/>
      <c r="F5" s="83"/>
      <c r="G5" s="50"/>
    </row>
    <row r="6" spans="2:10" ht="12.75">
      <c r="B6" s="25" t="s">
        <v>168</v>
      </c>
      <c r="C6" s="61">
        <v>0.45359846578934504</v>
      </c>
      <c r="D6" s="41">
        <v>157762</v>
      </c>
      <c r="E6" s="27"/>
      <c r="F6" s="61">
        <v>0.2099374654358276</v>
      </c>
      <c r="G6" s="28">
        <v>4935</v>
      </c>
      <c r="I6" s="5">
        <f>D6/281092</f>
        <v>0.5612468515646123</v>
      </c>
      <c r="J6" s="4"/>
    </row>
    <row r="7" spans="2:9" ht="12.75">
      <c r="B7" s="25" t="s">
        <v>169</v>
      </c>
      <c r="C7" s="61">
        <v>0.3472241675128681</v>
      </c>
      <c r="D7" s="41">
        <v>79331</v>
      </c>
      <c r="E7" s="27"/>
      <c r="F7" s="61">
        <v>0.14280109846998823</v>
      </c>
      <c r="G7" s="28">
        <v>1820</v>
      </c>
      <c r="I7" s="5">
        <f>D7/281092</f>
        <v>0.28222432513198525</v>
      </c>
    </row>
    <row r="8" spans="2:9" ht="12.75">
      <c r="B8" s="25" t="s">
        <v>170</v>
      </c>
      <c r="C8" s="61">
        <v>0.23280662760153567</v>
      </c>
      <c r="D8" s="41">
        <v>28804</v>
      </c>
      <c r="E8" s="27"/>
      <c r="F8" s="61">
        <v>0.10098416773641421</v>
      </c>
      <c r="G8" s="28">
        <v>472</v>
      </c>
      <c r="I8" s="5">
        <f>D8/281092</f>
        <v>0.10247178859590454</v>
      </c>
    </row>
    <row r="9" spans="2:9" ht="12.75">
      <c r="B9" s="74" t="s">
        <v>171</v>
      </c>
      <c r="C9" s="61">
        <v>0.07962960051566652</v>
      </c>
      <c r="D9" s="41">
        <v>15195</v>
      </c>
      <c r="E9" s="27"/>
      <c r="F9" s="61">
        <v>0.05577342047930283</v>
      </c>
      <c r="G9" s="28">
        <v>128</v>
      </c>
      <c r="I9" s="5">
        <f>D9/281092</f>
        <v>0.054057034707497904</v>
      </c>
    </row>
    <row r="10" spans="2:7" ht="12.75">
      <c r="B10" s="72" t="s">
        <v>306</v>
      </c>
      <c r="C10" s="70"/>
      <c r="D10" s="86"/>
      <c r="E10" s="71"/>
      <c r="F10" s="70"/>
      <c r="G10" s="73"/>
    </row>
    <row r="11" spans="2:7" ht="12.75">
      <c r="B11" s="25" t="s">
        <v>162</v>
      </c>
      <c r="C11" s="61">
        <v>0.46634149482461645</v>
      </c>
      <c r="D11" s="41">
        <v>144848</v>
      </c>
      <c r="E11" s="27"/>
      <c r="F11" s="61">
        <v>0.2099374654358276</v>
      </c>
      <c r="G11" s="51">
        <v>4935</v>
      </c>
    </row>
    <row r="12" spans="2:7" ht="12.75">
      <c r="B12" s="25" t="s">
        <v>163</v>
      </c>
      <c r="C12" s="61">
        <v>0.4079631035086695</v>
      </c>
      <c r="D12" s="41">
        <v>55904</v>
      </c>
      <c r="E12" s="27"/>
      <c r="F12" s="61">
        <v>0.14280109846998823</v>
      </c>
      <c r="G12" s="51">
        <v>1820</v>
      </c>
    </row>
    <row r="13" spans="2:7" ht="12.75">
      <c r="B13" s="25" t="s">
        <v>164</v>
      </c>
      <c r="C13" s="61">
        <v>0.31805423700829655</v>
      </c>
      <c r="D13" s="41">
        <v>15411</v>
      </c>
      <c r="E13" s="27"/>
      <c r="F13" s="61">
        <v>0.10098416773641421</v>
      </c>
      <c r="G13" s="51">
        <v>472</v>
      </c>
    </row>
    <row r="14" spans="2:7" ht="12.75">
      <c r="B14" s="74" t="s">
        <v>165</v>
      </c>
      <c r="C14" s="61">
        <v>0.17745610507974802</v>
      </c>
      <c r="D14" s="41">
        <v>6620</v>
      </c>
      <c r="E14" s="27"/>
      <c r="F14" s="66">
        <v>0.05577342047930283</v>
      </c>
      <c r="G14" s="51">
        <v>128</v>
      </c>
    </row>
    <row r="15" spans="2:7" ht="12.75">
      <c r="B15" s="76" t="s">
        <v>307</v>
      </c>
      <c r="C15" s="70"/>
      <c r="D15" s="85"/>
      <c r="E15" s="58"/>
      <c r="F15" s="71"/>
      <c r="G15" s="73"/>
    </row>
    <row r="16" spans="2:7" ht="12.75">
      <c r="B16" s="25" t="s">
        <v>162</v>
      </c>
      <c r="C16" s="61">
        <v>0.28120665742024964</v>
      </c>
      <c r="D16" s="41">
        <v>11536</v>
      </c>
      <c r="E16" s="54"/>
      <c r="F16" s="42">
        <v>0.10060992669688322</v>
      </c>
      <c r="G16" s="28">
        <v>1798</v>
      </c>
    </row>
    <row r="17" spans="2:7" ht="12.75">
      <c r="B17" s="25" t="s">
        <v>163</v>
      </c>
      <c r="C17" s="61">
        <v>0.16640756369174148</v>
      </c>
      <c r="D17" s="41">
        <v>31519</v>
      </c>
      <c r="E17" s="54"/>
      <c r="F17" s="42">
        <v>0.05420895904710064</v>
      </c>
      <c r="G17" s="28">
        <v>1693</v>
      </c>
    </row>
    <row r="18" spans="2:7" ht="12.75">
      <c r="B18" s="25" t="s">
        <v>164</v>
      </c>
      <c r="C18" s="61">
        <v>0.11715210355987055</v>
      </c>
      <c r="D18" s="41">
        <v>26265</v>
      </c>
      <c r="E18" s="54"/>
      <c r="F18" s="42">
        <v>0.03567247434749673</v>
      </c>
      <c r="G18" s="28">
        <v>518</v>
      </c>
    </row>
    <row r="19" spans="2:7" ht="12.75">
      <c r="B19" s="74" t="s">
        <v>165</v>
      </c>
      <c r="C19" s="66">
        <v>0.04656903077176238</v>
      </c>
      <c r="D19" s="67">
        <v>54693</v>
      </c>
      <c r="E19" s="55"/>
      <c r="F19" s="42">
        <v>0.01627439538351812</v>
      </c>
      <c r="G19" s="28">
        <v>251</v>
      </c>
    </row>
    <row r="20" spans="2:7" ht="12.75">
      <c r="B20" s="93" t="s">
        <v>309</v>
      </c>
      <c r="C20" s="70"/>
      <c r="D20" s="71"/>
      <c r="E20" s="58"/>
      <c r="F20" s="71"/>
      <c r="G20" s="73"/>
    </row>
    <row r="21" spans="2:7" ht="12.75">
      <c r="B21" s="25" t="s">
        <v>162</v>
      </c>
      <c r="C21" s="61">
        <v>0.540574024365063</v>
      </c>
      <c r="D21" s="41">
        <v>5236</v>
      </c>
      <c r="E21" s="54"/>
      <c r="F21" s="42">
        <v>0.5397260273972603</v>
      </c>
      <c r="G21" s="94">
        <v>2561</v>
      </c>
    </row>
    <row r="22" spans="2:7" ht="12.75">
      <c r="B22" s="25" t="s">
        <v>163</v>
      </c>
      <c r="C22" s="61">
        <v>0.4634404504847792</v>
      </c>
      <c r="D22" s="41">
        <v>10946</v>
      </c>
      <c r="E22" s="54"/>
      <c r="F22" s="42">
        <v>0.346595160888002</v>
      </c>
      <c r="G22" s="94">
        <v>2779</v>
      </c>
    </row>
    <row r="23" spans="2:7" ht="12.75">
      <c r="B23" s="25" t="s">
        <v>164</v>
      </c>
      <c r="C23" s="61">
        <v>0.39504596527068436</v>
      </c>
      <c r="D23" s="41">
        <v>6188</v>
      </c>
      <c r="E23" s="54"/>
      <c r="F23" s="42">
        <v>0.2596248766041461</v>
      </c>
      <c r="G23" s="94">
        <v>1052</v>
      </c>
    </row>
    <row r="24" spans="2:7" ht="12.75">
      <c r="B24" s="74" t="s">
        <v>165</v>
      </c>
      <c r="C24" s="66">
        <v>0.20536138849262958</v>
      </c>
      <c r="D24" s="67">
        <v>3455</v>
      </c>
      <c r="E24" s="55"/>
      <c r="F24" s="42">
        <v>0.09582477754962354</v>
      </c>
      <c r="G24" s="95">
        <v>280</v>
      </c>
    </row>
    <row r="25" spans="2:7" ht="12.75">
      <c r="B25" s="76" t="s">
        <v>308</v>
      </c>
      <c r="C25" s="70"/>
      <c r="D25" s="71"/>
      <c r="E25" s="58"/>
      <c r="F25" s="70"/>
      <c r="G25" s="73"/>
    </row>
    <row r="26" spans="2:7" ht="12.75">
      <c r="B26" s="25" t="s">
        <v>162</v>
      </c>
      <c r="C26" s="61">
        <v>0.2737732011187389</v>
      </c>
      <c r="D26" s="41">
        <v>4307</v>
      </c>
      <c r="E26" s="54"/>
      <c r="F26" s="5">
        <v>0.049357945425361156</v>
      </c>
      <c r="G26" s="33">
        <v>369</v>
      </c>
    </row>
    <row r="27" spans="2:7" ht="12.75">
      <c r="B27" s="25" t="s">
        <v>163</v>
      </c>
      <c r="C27" s="61">
        <v>0.19819594782126007</v>
      </c>
      <c r="D27" s="41">
        <v>7141</v>
      </c>
      <c r="E27" s="54"/>
      <c r="F27" s="5">
        <v>0.03874285714285714</v>
      </c>
      <c r="G27" s="33">
        <v>339</v>
      </c>
    </row>
    <row r="28" spans="2:7" ht="12.75">
      <c r="B28" s="25" t="s">
        <v>164</v>
      </c>
      <c r="C28" s="61">
        <v>0.12346164313144446</v>
      </c>
      <c r="D28" s="41">
        <v>4083</v>
      </c>
      <c r="E28" s="54"/>
      <c r="F28" s="5">
        <v>0.026961770623742453</v>
      </c>
      <c r="G28" s="33">
        <v>134</v>
      </c>
    </row>
    <row r="29" spans="2:7" ht="13.5" thickBot="1">
      <c r="B29" s="102" t="s">
        <v>165</v>
      </c>
      <c r="C29" s="103">
        <v>0.03134965412353432</v>
      </c>
      <c r="D29" s="104">
        <v>2556</v>
      </c>
      <c r="E29" s="105"/>
      <c r="F29" s="5">
        <v>0.014090950681672614</v>
      </c>
      <c r="G29" s="34">
        <v>154</v>
      </c>
    </row>
    <row r="30" spans="2:7" ht="12.75">
      <c r="B30" s="29" t="s">
        <v>173</v>
      </c>
      <c r="C30" s="33"/>
      <c r="D30" s="27"/>
      <c r="E30" s="27"/>
      <c r="F30" s="42"/>
      <c r="G30" s="28"/>
    </row>
    <row r="31" spans="2:10" ht="12.75">
      <c r="B31" s="25" t="s">
        <v>168</v>
      </c>
      <c r="C31" s="61">
        <v>0.7192530242752186</v>
      </c>
      <c r="D31" s="41">
        <v>337357</v>
      </c>
      <c r="E31" s="42"/>
      <c r="F31" s="42">
        <v>0.40640018696425145</v>
      </c>
      <c r="G31" s="51">
        <v>243452</v>
      </c>
      <c r="I31" s="10">
        <f>D31/1029790</f>
        <v>0.3275978597578147</v>
      </c>
      <c r="J31" s="47">
        <f>D31+D32+D33+D34</f>
        <v>1029790</v>
      </c>
    </row>
    <row r="32" spans="2:9" ht="12.75">
      <c r="B32" s="25" t="s">
        <v>169</v>
      </c>
      <c r="C32" s="61">
        <v>0.47472386008193246</v>
      </c>
      <c r="D32" s="41">
        <v>441046</v>
      </c>
      <c r="E32" s="42"/>
      <c r="F32" s="42">
        <v>0.1617970433543184</v>
      </c>
      <c r="G32" s="51">
        <v>191159</v>
      </c>
      <c r="I32" s="10">
        <f>D32/1029790</f>
        <v>0.4282873207158741</v>
      </c>
    </row>
    <row r="33" spans="2:9" ht="12.75">
      <c r="B33" s="25" t="s">
        <v>170</v>
      </c>
      <c r="C33" s="61">
        <v>0.2906958915311658</v>
      </c>
      <c r="D33" s="41">
        <v>199070</v>
      </c>
      <c r="E33" s="42"/>
      <c r="F33" s="42">
        <v>0.09908051198573237</v>
      </c>
      <c r="G33" s="51">
        <v>47111</v>
      </c>
      <c r="I33" s="10">
        <f>D33/1029790</f>
        <v>0.1933112576350518</v>
      </c>
    </row>
    <row r="34" spans="2:9" ht="12.75">
      <c r="B34" s="74" t="s">
        <v>171</v>
      </c>
      <c r="C34" s="61">
        <v>0.06380277567745554</v>
      </c>
      <c r="D34" s="41">
        <v>52317</v>
      </c>
      <c r="E34" s="42"/>
      <c r="F34" s="42">
        <v>0.023854550280349027</v>
      </c>
      <c r="G34" s="51">
        <v>8628</v>
      </c>
      <c r="I34" s="10">
        <f>D34/1029790</f>
        <v>0.05080356189125938</v>
      </c>
    </row>
    <row r="35" spans="2:7" ht="12.75">
      <c r="B35" s="72" t="s">
        <v>306</v>
      </c>
      <c r="C35" s="70"/>
      <c r="D35" s="86"/>
      <c r="E35" s="71"/>
      <c r="F35" s="70"/>
      <c r="G35" s="89"/>
    </row>
    <row r="36" spans="2:7" ht="12.75">
      <c r="B36" s="25" t="s">
        <v>162</v>
      </c>
      <c r="C36" s="42">
        <v>0.6936390382469311</v>
      </c>
      <c r="D36" s="87">
        <v>68372</v>
      </c>
      <c r="E36" s="42"/>
      <c r="F36" s="5">
        <v>0.4747126436781609</v>
      </c>
      <c r="G36">
        <v>20880</v>
      </c>
    </row>
    <row r="37" spans="2:7" ht="12.75">
      <c r="B37" s="25" t="s">
        <v>163</v>
      </c>
      <c r="C37" s="42">
        <v>0.504919790506825</v>
      </c>
      <c r="D37" s="87">
        <v>61219</v>
      </c>
      <c r="E37" s="42"/>
      <c r="F37" s="5">
        <v>0.2348356858684397</v>
      </c>
      <c r="G37">
        <v>18349</v>
      </c>
    </row>
    <row r="38" spans="2:7" ht="12.75">
      <c r="B38" s="25" t="s">
        <v>164</v>
      </c>
      <c r="C38" s="42">
        <v>0.3628334616604013</v>
      </c>
      <c r="D38" s="87">
        <v>24033</v>
      </c>
      <c r="E38" s="42"/>
      <c r="F38" s="5">
        <v>0.1654285196593586</v>
      </c>
      <c r="G38">
        <v>5519</v>
      </c>
    </row>
    <row r="39" spans="2:7" ht="12.75">
      <c r="B39" s="74" t="s">
        <v>165</v>
      </c>
      <c r="C39" s="42">
        <v>0.13057925713159302</v>
      </c>
      <c r="D39" s="88">
        <v>4637</v>
      </c>
      <c r="E39" s="42"/>
      <c r="F39" s="5">
        <v>0.0728395061728395</v>
      </c>
      <c r="G39">
        <v>1620</v>
      </c>
    </row>
    <row r="40" spans="2:7" ht="12.75">
      <c r="B40" s="76" t="s">
        <v>307</v>
      </c>
      <c r="C40" s="70"/>
      <c r="D40" s="71"/>
      <c r="E40" s="58"/>
      <c r="F40" s="70"/>
      <c r="G40" s="73"/>
    </row>
    <row r="41" spans="2:7" ht="12.75">
      <c r="B41" s="25" t="s">
        <v>162</v>
      </c>
      <c r="C41" s="61">
        <v>0.6233511382908087</v>
      </c>
      <c r="D41" s="87">
        <v>147392</v>
      </c>
      <c r="E41" s="54"/>
      <c r="F41" s="5">
        <v>0.2520294359286161</v>
      </c>
      <c r="G41" s="16">
        <v>100312</v>
      </c>
    </row>
    <row r="42" spans="2:7" ht="12.75">
      <c r="B42" s="25" t="s">
        <v>163</v>
      </c>
      <c r="C42" s="61">
        <v>0.3648422562141491</v>
      </c>
      <c r="D42" s="87">
        <v>216763</v>
      </c>
      <c r="E42" s="54"/>
      <c r="F42" s="5">
        <v>0.0805695184425158</v>
      </c>
      <c r="G42" s="16">
        <v>77033</v>
      </c>
    </row>
    <row r="43" spans="2:7" ht="12.75">
      <c r="B43" s="25" t="s">
        <v>164</v>
      </c>
      <c r="C43" s="61">
        <v>0.20096559925391067</v>
      </c>
      <c r="D43" s="87">
        <v>98693</v>
      </c>
      <c r="E43" s="54"/>
      <c r="F43" s="5">
        <v>0.041744626736001815</v>
      </c>
      <c r="G43" s="16">
        <v>16577</v>
      </c>
    </row>
    <row r="44" spans="2:7" ht="12.75">
      <c r="B44" s="74" t="s">
        <v>165</v>
      </c>
      <c r="C44" s="66">
        <v>0.04053176506306909</v>
      </c>
      <c r="D44" s="88">
        <v>28836</v>
      </c>
      <c r="E44" s="55"/>
      <c r="F44" s="5">
        <v>0.01194339200792802</v>
      </c>
      <c r="G44" s="16">
        <v>3953</v>
      </c>
    </row>
    <row r="45" spans="2:7" ht="12.75">
      <c r="B45" s="77" t="s">
        <v>309</v>
      </c>
      <c r="C45" s="71"/>
      <c r="D45" s="90"/>
      <c r="E45" s="71"/>
      <c r="F45" s="70"/>
      <c r="G45" s="73"/>
    </row>
    <row r="46" spans="2:7" ht="12.75">
      <c r="B46" s="78" t="s">
        <v>162</v>
      </c>
      <c r="C46" s="42">
        <v>0.9214725457570715</v>
      </c>
      <c r="D46" s="41">
        <v>110761</v>
      </c>
      <c r="E46" s="42"/>
      <c r="F46" s="61">
        <v>0.7563455398391096</v>
      </c>
      <c r="G46" s="33">
        <v>127209</v>
      </c>
    </row>
    <row r="47" spans="2:7" ht="12.75">
      <c r="B47" s="78" t="s">
        <v>163</v>
      </c>
      <c r="C47" s="42">
        <v>0.7833022603012338</v>
      </c>
      <c r="D47" s="41">
        <v>149570</v>
      </c>
      <c r="E47" s="42"/>
      <c r="F47" s="61">
        <v>0.5436936843845581</v>
      </c>
      <c r="G47" s="33">
        <v>105233</v>
      </c>
    </row>
    <row r="48" spans="2:7" ht="12.75">
      <c r="B48" s="78" t="s">
        <v>164</v>
      </c>
      <c r="C48" s="42">
        <v>0.6212020521544964</v>
      </c>
      <c r="D48" s="41">
        <v>70107</v>
      </c>
      <c r="E48" s="42"/>
      <c r="F48" s="61">
        <v>0.42147999703109923</v>
      </c>
      <c r="G48" s="33">
        <v>28393</v>
      </c>
    </row>
    <row r="49" spans="2:7" ht="12.75">
      <c r="B49" s="79" t="s">
        <v>165</v>
      </c>
      <c r="C49" s="84">
        <v>0.30666713676268376</v>
      </c>
      <c r="D49" s="67">
        <v>17396</v>
      </c>
      <c r="E49" s="84"/>
      <c r="F49" s="66">
        <v>0.16805401051056812</v>
      </c>
      <c r="G49" s="38">
        <v>4381</v>
      </c>
    </row>
    <row r="50" spans="2:7" ht="12.75">
      <c r="B50" s="80" t="s">
        <v>308</v>
      </c>
      <c r="C50" s="70"/>
      <c r="D50" s="71"/>
      <c r="E50" s="58"/>
      <c r="F50" s="71"/>
      <c r="G50" s="73"/>
    </row>
    <row r="51" spans="2:7" ht="12.75">
      <c r="B51" s="78" t="s">
        <v>162</v>
      </c>
      <c r="C51" s="61">
        <v>0.7632706890867128</v>
      </c>
      <c r="D51" s="41">
        <v>2315</v>
      </c>
      <c r="E51" s="91"/>
      <c r="F51" s="5">
        <v>0.5549692172383466</v>
      </c>
      <c r="G51" s="27">
        <v>631</v>
      </c>
    </row>
    <row r="52" spans="2:7" ht="12.75">
      <c r="B52" s="78" t="s">
        <v>163</v>
      </c>
      <c r="C52" s="61">
        <v>0.5007994096667077</v>
      </c>
      <c r="D52" s="41">
        <v>4072</v>
      </c>
      <c r="E52" s="91"/>
      <c r="F52" s="5">
        <v>0.2617323679270582</v>
      </c>
      <c r="G52" s="27">
        <v>976</v>
      </c>
    </row>
    <row r="53" spans="2:7" ht="12.75">
      <c r="B53" s="78" t="s">
        <v>164</v>
      </c>
      <c r="C53" s="61">
        <v>0.32656065959952885</v>
      </c>
      <c r="D53" s="41">
        <v>2218</v>
      </c>
      <c r="E53" s="91"/>
      <c r="F53" s="5">
        <v>0.09012048192771084</v>
      </c>
      <c r="G53" s="27">
        <v>187</v>
      </c>
    </row>
    <row r="54" spans="2:7" ht="12.75">
      <c r="B54" s="79" t="s">
        <v>165</v>
      </c>
      <c r="C54" s="66">
        <v>0.058827860403475186</v>
      </c>
      <c r="D54" s="67">
        <v>799</v>
      </c>
      <c r="E54" s="92"/>
      <c r="F54" s="5">
        <v>0.022062350119904078</v>
      </c>
      <c r="G54" s="37">
        <v>46</v>
      </c>
    </row>
    <row r="55" spans="2:7" ht="13.5" thickBot="1">
      <c r="B55" s="81" t="s">
        <v>262</v>
      </c>
      <c r="C55" s="34"/>
      <c r="D55" s="31"/>
      <c r="E55" s="31"/>
      <c r="F55" s="31"/>
      <c r="G55" s="32"/>
    </row>
  </sheetData>
  <mergeCells count="2">
    <mergeCell ref="C3:E3"/>
    <mergeCell ref="F3:G3"/>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V58"/>
  <sheetViews>
    <sheetView workbookViewId="0" topLeftCell="A1">
      <selection activeCell="M8" sqref="M8"/>
    </sheetView>
  </sheetViews>
  <sheetFormatPr defaultColWidth="11.421875" defaultRowHeight="12.75"/>
  <cols>
    <col min="1" max="1" width="17.421875" style="101" customWidth="1"/>
    <col min="2" max="2" width="12.28125" style="101" hidden="1" customWidth="1"/>
    <col min="3" max="3" width="10.7109375" style="101" customWidth="1"/>
    <col min="4" max="4" width="9.140625" style="101" hidden="1" customWidth="1"/>
    <col min="5" max="5" width="9.140625" style="101" customWidth="1"/>
    <col min="6" max="6" width="9.140625" style="101" hidden="1" customWidth="1"/>
    <col min="7" max="7" width="9.140625" style="101" customWidth="1"/>
    <col min="8" max="8" width="9.140625" style="101" hidden="1" customWidth="1"/>
    <col min="9" max="9" width="9.140625" style="101" customWidth="1"/>
    <col min="10" max="10" width="9.140625" style="101" hidden="1" customWidth="1"/>
    <col min="11" max="11" width="11.421875" style="101" customWidth="1"/>
    <col min="12" max="12" width="11.421875" style="101" hidden="1" customWidth="1"/>
    <col min="13" max="13" width="9.140625" style="101" customWidth="1"/>
    <col min="14" max="14" width="9.140625" style="0" hidden="1" customWidth="1"/>
    <col min="15" max="15" width="8.8515625" style="0" customWidth="1"/>
    <col min="16" max="16" width="11.28125" style="0" hidden="1" customWidth="1"/>
    <col min="17" max="17" width="8.8515625" style="0" customWidth="1"/>
    <col min="18" max="18" width="0" style="0" hidden="1" customWidth="1"/>
    <col min="19" max="19" width="8.8515625" style="0" customWidth="1"/>
    <col min="20" max="20" width="0" style="0" hidden="1" customWidth="1"/>
    <col min="21" max="21" width="11.421875" style="0" customWidth="1"/>
    <col min="22" max="22" width="10.421875" style="0" customWidth="1"/>
    <col min="23" max="16384" width="8.8515625" style="0" customWidth="1"/>
  </cols>
  <sheetData>
    <row r="1" spans="1:22" ht="12.75">
      <c r="A1" s="138"/>
      <c r="B1" s="138"/>
      <c r="C1" s="158"/>
      <c r="D1" s="162"/>
      <c r="E1" s="162"/>
      <c r="F1" s="162"/>
      <c r="G1" s="162" t="s">
        <v>242</v>
      </c>
      <c r="H1" s="162"/>
      <c r="I1" s="162"/>
      <c r="J1" s="162"/>
      <c r="K1" s="163"/>
      <c r="L1" s="138"/>
      <c r="M1" s="158"/>
      <c r="N1" s="49"/>
      <c r="O1" s="49"/>
      <c r="P1" s="49"/>
      <c r="Q1" s="49" t="s">
        <v>185</v>
      </c>
      <c r="R1" s="49"/>
      <c r="S1" s="49"/>
      <c r="T1" s="49"/>
      <c r="U1" s="49"/>
      <c r="V1" s="50"/>
    </row>
    <row r="2" spans="3:22" ht="39.75" thickBot="1">
      <c r="C2" s="164" t="s">
        <v>241</v>
      </c>
      <c r="D2" s="160"/>
      <c r="E2" s="160" t="s">
        <v>305</v>
      </c>
      <c r="F2" s="160"/>
      <c r="G2" s="160" t="s">
        <v>177</v>
      </c>
      <c r="H2" s="165"/>
      <c r="I2" s="166" t="s">
        <v>239</v>
      </c>
      <c r="J2" s="160"/>
      <c r="K2" s="167" t="s">
        <v>180</v>
      </c>
      <c r="M2" s="159" t="s">
        <v>243</v>
      </c>
      <c r="N2" s="31">
        <v>2</v>
      </c>
      <c r="O2" s="160" t="s">
        <v>305</v>
      </c>
      <c r="P2" s="31"/>
      <c r="Q2" s="161" t="s">
        <v>245</v>
      </c>
      <c r="R2" s="161"/>
      <c r="S2" s="161" t="s">
        <v>246</v>
      </c>
      <c r="T2" s="31"/>
      <c r="U2" s="160" t="s">
        <v>180</v>
      </c>
      <c r="V2" s="32"/>
    </row>
    <row r="3" spans="1:22" ht="12.75">
      <c r="A3" s="139" t="s">
        <v>187</v>
      </c>
      <c r="B3" s="131">
        <v>220</v>
      </c>
      <c r="C3" s="141">
        <v>0.21505376344086022</v>
      </c>
      <c r="D3" s="131">
        <v>61</v>
      </c>
      <c r="E3" s="141">
        <v>0.26180257510729615</v>
      </c>
      <c r="F3" s="49">
        <v>43</v>
      </c>
      <c r="G3" s="140">
        <v>0.1365079365079365</v>
      </c>
      <c r="H3" s="49">
        <v>5</v>
      </c>
      <c r="I3" s="140">
        <v>0.25</v>
      </c>
      <c r="J3" s="49">
        <v>103</v>
      </c>
      <c r="K3" s="149">
        <v>0.2330316742081448</v>
      </c>
      <c r="L3" s="131">
        <v>3246</v>
      </c>
      <c r="M3" s="144">
        <v>0.3633717676032688</v>
      </c>
      <c r="N3" s="49">
        <v>245</v>
      </c>
      <c r="O3" s="141">
        <v>0.47297297297297297</v>
      </c>
      <c r="P3" s="131">
        <v>1344</v>
      </c>
      <c r="Q3" s="140">
        <v>0.24107623318385651</v>
      </c>
      <c r="R3" s="49">
        <v>164</v>
      </c>
      <c r="S3" s="140">
        <v>0.47398843930635837</v>
      </c>
      <c r="T3" s="49">
        <v>80</v>
      </c>
      <c r="U3" s="142">
        <v>0.449438202247191</v>
      </c>
      <c r="V3" s="50" t="s">
        <v>187</v>
      </c>
    </row>
    <row r="4" spans="1:22" ht="12.75">
      <c r="A4" s="143" t="s">
        <v>188</v>
      </c>
      <c r="B4" s="41">
        <v>852</v>
      </c>
      <c r="C4" s="61">
        <v>0.20261593341260403</v>
      </c>
      <c r="D4" s="41">
        <v>583</v>
      </c>
      <c r="E4" s="61">
        <v>0.23527037933817596</v>
      </c>
      <c r="F4" s="27">
        <v>125</v>
      </c>
      <c r="G4" s="42">
        <v>0.1321353065539112</v>
      </c>
      <c r="H4" s="27">
        <v>85</v>
      </c>
      <c r="I4" s="42">
        <v>0.31954887218045114</v>
      </c>
      <c r="J4" s="27">
        <v>58</v>
      </c>
      <c r="K4" s="150">
        <v>0.11693548387096774</v>
      </c>
      <c r="L4" s="41">
        <v>19435</v>
      </c>
      <c r="M4" s="145">
        <v>0.3591624778237729</v>
      </c>
      <c r="N4" s="27">
        <v>101</v>
      </c>
      <c r="O4" s="61">
        <v>0.3005952380952381</v>
      </c>
      <c r="P4" s="41">
        <v>7268</v>
      </c>
      <c r="Q4" s="42">
        <v>0.19945662614232004</v>
      </c>
      <c r="R4" s="27">
        <v>12008</v>
      </c>
      <c r="S4" s="42">
        <v>0.7004199720018666</v>
      </c>
      <c r="T4" s="27">
        <v>15</v>
      </c>
      <c r="U4" s="125">
        <v>0.20270270270270271</v>
      </c>
      <c r="V4" s="28" t="s">
        <v>188</v>
      </c>
    </row>
    <row r="5" spans="1:22" ht="12.75">
      <c r="A5" s="143" t="s">
        <v>189</v>
      </c>
      <c r="B5" s="41">
        <v>1312</v>
      </c>
      <c r="C5" s="61">
        <v>0.355266720823179</v>
      </c>
      <c r="D5" s="41">
        <v>1106</v>
      </c>
      <c r="E5" s="61">
        <v>0.4103896103896104</v>
      </c>
      <c r="F5" s="27">
        <v>128</v>
      </c>
      <c r="G5" s="42">
        <v>0.267223382045929</v>
      </c>
      <c r="H5" s="27">
        <v>16</v>
      </c>
      <c r="I5" s="42">
        <v>0.2909090909090909</v>
      </c>
      <c r="J5" s="27">
        <v>61</v>
      </c>
      <c r="K5" s="150">
        <v>0.13203463203463203</v>
      </c>
      <c r="L5" s="41">
        <v>12776</v>
      </c>
      <c r="M5" s="145">
        <v>0.38238903355182424</v>
      </c>
      <c r="N5" s="27">
        <v>249</v>
      </c>
      <c r="O5" s="61">
        <v>0.46368715083798884</v>
      </c>
      <c r="P5" s="41">
        <v>7265</v>
      </c>
      <c r="Q5" s="42">
        <v>0.281207664021676</v>
      </c>
      <c r="R5" s="27">
        <v>5136</v>
      </c>
      <c r="S5" s="42">
        <v>0.7658813003280645</v>
      </c>
      <c r="T5" s="27">
        <v>27</v>
      </c>
      <c r="U5" s="125">
        <v>0.47368421052631576</v>
      </c>
      <c r="V5" s="28" t="s">
        <v>189</v>
      </c>
    </row>
    <row r="6" spans="1:22" ht="12.75">
      <c r="A6" s="143" t="s">
        <v>190</v>
      </c>
      <c r="B6" s="41">
        <v>12849</v>
      </c>
      <c r="C6" s="61">
        <v>0.45309965441850625</v>
      </c>
      <c r="D6" s="41">
        <v>12191</v>
      </c>
      <c r="E6" s="61">
        <v>0.5108317619945527</v>
      </c>
      <c r="F6" s="27">
        <v>353</v>
      </c>
      <c r="G6" s="42">
        <v>0.15822501120573734</v>
      </c>
      <c r="H6" s="27">
        <v>79</v>
      </c>
      <c r="I6" s="42">
        <v>0.24842767295597484</v>
      </c>
      <c r="J6" s="27">
        <v>206</v>
      </c>
      <c r="K6" s="150">
        <v>0.10934182590233546</v>
      </c>
      <c r="L6" s="41">
        <v>24732</v>
      </c>
      <c r="M6" s="145">
        <v>0.3988453289038688</v>
      </c>
      <c r="N6" s="27">
        <v>8794</v>
      </c>
      <c r="O6" s="61">
        <v>0.5558083680950575</v>
      </c>
      <c r="P6" s="41">
        <v>9977</v>
      </c>
      <c r="Q6" s="42">
        <v>0.26532457516687497</v>
      </c>
      <c r="R6" s="27">
        <v>1709</v>
      </c>
      <c r="S6" s="42">
        <v>0.6717767295597484</v>
      </c>
      <c r="T6" s="27">
        <v>172</v>
      </c>
      <c r="U6" s="125">
        <v>0.32452830188679244</v>
      </c>
      <c r="V6" s="28" t="s">
        <v>190</v>
      </c>
    </row>
    <row r="7" spans="1:22" ht="12.75">
      <c r="A7" s="143" t="s">
        <v>191</v>
      </c>
      <c r="B7" s="41">
        <v>77050</v>
      </c>
      <c r="C7" s="61">
        <v>0.3100354096249799</v>
      </c>
      <c r="D7" s="41">
        <v>68789</v>
      </c>
      <c r="E7" s="61">
        <v>0.40205149186124667</v>
      </c>
      <c r="F7" s="27">
        <v>1790</v>
      </c>
      <c r="G7" s="42">
        <v>0.08903700756068444</v>
      </c>
      <c r="H7" s="27">
        <v>719</v>
      </c>
      <c r="I7" s="42">
        <v>0.26728624535315987</v>
      </c>
      <c r="J7" s="27">
        <v>5745</v>
      </c>
      <c r="K7" s="150">
        <v>0.10522556184405736</v>
      </c>
      <c r="L7" s="41">
        <v>103929</v>
      </c>
      <c r="M7" s="145">
        <v>0.356605133132034</v>
      </c>
      <c r="N7" s="27">
        <v>47571</v>
      </c>
      <c r="O7" s="61">
        <v>0.4841290033685796</v>
      </c>
      <c r="P7" s="41">
        <v>33570</v>
      </c>
      <c r="Q7" s="42">
        <v>0.22171587081434516</v>
      </c>
      <c r="R7" s="27">
        <v>18619</v>
      </c>
      <c r="S7" s="42">
        <v>0.6550219876868953</v>
      </c>
      <c r="T7" s="27">
        <v>2943</v>
      </c>
      <c r="U7" s="125">
        <v>0.2641831238779174</v>
      </c>
      <c r="V7" s="28" t="s">
        <v>191</v>
      </c>
    </row>
    <row r="8" spans="1:22" ht="12.75">
      <c r="A8" s="143" t="s">
        <v>192</v>
      </c>
      <c r="B8" s="41">
        <v>4592</v>
      </c>
      <c r="C8" s="61">
        <v>0.2803076547430106</v>
      </c>
      <c r="D8" s="41">
        <v>4017</v>
      </c>
      <c r="E8" s="61">
        <v>0.34605444521019985</v>
      </c>
      <c r="F8" s="27">
        <v>262</v>
      </c>
      <c r="G8" s="42">
        <v>0.11129991503823279</v>
      </c>
      <c r="H8" s="27">
        <v>127</v>
      </c>
      <c r="I8" s="42">
        <v>0.25553319919517103</v>
      </c>
      <c r="J8" s="27">
        <v>180</v>
      </c>
      <c r="K8" s="150">
        <v>0.09419152276295134</v>
      </c>
      <c r="L8" s="41">
        <v>13922</v>
      </c>
      <c r="M8" s="145">
        <v>0.2625306430322459</v>
      </c>
      <c r="N8" s="27">
        <v>4799</v>
      </c>
      <c r="O8" s="61">
        <v>0.49296353364149975</v>
      </c>
      <c r="P8" s="41">
        <v>7477</v>
      </c>
      <c r="Q8" s="42">
        <v>0.18627304434479322</v>
      </c>
      <c r="R8" s="27">
        <v>1330</v>
      </c>
      <c r="S8" s="42">
        <v>0.5762564991334489</v>
      </c>
      <c r="T8" s="27">
        <v>99</v>
      </c>
      <c r="U8" s="125">
        <v>0.2357142857142857</v>
      </c>
      <c r="V8" s="28" t="s">
        <v>192</v>
      </c>
    </row>
    <row r="9" spans="1:22" ht="12.75">
      <c r="A9" s="143" t="s">
        <v>193</v>
      </c>
      <c r="B9" s="41">
        <v>2444</v>
      </c>
      <c r="C9" s="61">
        <v>0.26821773485513606</v>
      </c>
      <c r="D9" s="41">
        <v>1410</v>
      </c>
      <c r="E9" s="61">
        <v>0.47812817904374366</v>
      </c>
      <c r="F9" s="27">
        <v>327</v>
      </c>
      <c r="G9" s="42">
        <v>0.11542534415813625</v>
      </c>
      <c r="H9" s="27">
        <v>586</v>
      </c>
      <c r="I9" s="42">
        <v>0.43311160384331115</v>
      </c>
      <c r="J9" s="27">
        <v>116</v>
      </c>
      <c r="K9" s="150">
        <v>0.06321525885558583</v>
      </c>
      <c r="L9" s="41">
        <v>9280</v>
      </c>
      <c r="M9" s="145">
        <v>0.28360991412242903</v>
      </c>
      <c r="N9" s="27">
        <v>2104</v>
      </c>
      <c r="O9" s="61">
        <v>0.6864600326264274</v>
      </c>
      <c r="P9" s="41">
        <v>4469</v>
      </c>
      <c r="Q9" s="42">
        <v>0.17274835717046771</v>
      </c>
      <c r="R9" s="27">
        <v>2616</v>
      </c>
      <c r="S9" s="42">
        <v>0.748069774092079</v>
      </c>
      <c r="T9" s="27">
        <v>37</v>
      </c>
      <c r="U9" s="125">
        <v>0.20218579234972678</v>
      </c>
      <c r="V9" s="28" t="s">
        <v>193</v>
      </c>
    </row>
    <row r="10" spans="1:22" ht="12.75">
      <c r="A10" s="143" t="s">
        <v>194</v>
      </c>
      <c r="B10" s="41">
        <v>1364</v>
      </c>
      <c r="C10" s="61">
        <v>0.328042328042328</v>
      </c>
      <c r="D10" s="41">
        <v>814</v>
      </c>
      <c r="E10" s="61">
        <v>0.5586822237474263</v>
      </c>
      <c r="F10" s="27">
        <v>50</v>
      </c>
      <c r="G10" s="42">
        <v>0.049164208456243856</v>
      </c>
      <c r="H10" s="27">
        <v>460</v>
      </c>
      <c r="I10" s="42">
        <v>0.3865546218487395</v>
      </c>
      <c r="J10" s="27">
        <v>39</v>
      </c>
      <c r="K10" s="150">
        <v>0.08024691358024691</v>
      </c>
      <c r="L10" s="41">
        <v>4407</v>
      </c>
      <c r="M10" s="145">
        <v>0.421964764458062</v>
      </c>
      <c r="N10" s="27">
        <v>53</v>
      </c>
      <c r="O10" s="61">
        <v>0.5463917525773195</v>
      </c>
      <c r="P10" s="41">
        <v>148</v>
      </c>
      <c r="Q10" s="42">
        <v>0.03670634920634921</v>
      </c>
      <c r="R10" s="27">
        <v>4199</v>
      </c>
      <c r="S10" s="42">
        <v>0.6701244813278008</v>
      </c>
      <c r="T10" s="27">
        <v>7</v>
      </c>
      <c r="U10" s="125">
        <v>0.14285714285714285</v>
      </c>
      <c r="V10" s="28" t="s">
        <v>194</v>
      </c>
    </row>
    <row r="11" spans="1:22" ht="12.75">
      <c r="A11" s="143" t="s">
        <v>195</v>
      </c>
      <c r="B11" s="41">
        <v>726</v>
      </c>
      <c r="C11" s="61">
        <v>0.38311345646437994</v>
      </c>
      <c r="D11" s="41">
        <v>579</v>
      </c>
      <c r="E11" s="61">
        <v>0.5819095477386935</v>
      </c>
      <c r="F11" s="27">
        <v>26</v>
      </c>
      <c r="G11" s="42">
        <v>0.1</v>
      </c>
      <c r="H11" s="27">
        <v>99</v>
      </c>
      <c r="I11" s="42">
        <v>0.42857142857142855</v>
      </c>
      <c r="J11" s="27">
        <v>21</v>
      </c>
      <c r="K11" s="150">
        <v>0.052109181141439205</v>
      </c>
      <c r="L11" s="41">
        <v>4044</v>
      </c>
      <c r="M11" s="145">
        <v>0.40051500445676935</v>
      </c>
      <c r="N11" s="27">
        <v>156</v>
      </c>
      <c r="O11" s="61">
        <v>0.5756457564575646</v>
      </c>
      <c r="P11" s="41">
        <v>1987</v>
      </c>
      <c r="Q11" s="42">
        <v>0.27743647025970397</v>
      </c>
      <c r="R11" s="27">
        <v>1876</v>
      </c>
      <c r="S11" s="42">
        <v>0.7237654320987654</v>
      </c>
      <c r="T11" s="27">
        <v>13</v>
      </c>
      <c r="U11" s="125">
        <v>0.28888888888888886</v>
      </c>
      <c r="V11" s="28" t="s">
        <v>195</v>
      </c>
    </row>
    <row r="12" spans="1:22" ht="12.75">
      <c r="A12" s="143" t="s">
        <v>196</v>
      </c>
      <c r="B12" s="41">
        <v>20795</v>
      </c>
      <c r="C12" s="61">
        <v>0.34630628830269117</v>
      </c>
      <c r="D12" s="41">
        <v>13715</v>
      </c>
      <c r="E12" s="61">
        <v>0.39626130420964434</v>
      </c>
      <c r="F12" s="27">
        <v>1179</v>
      </c>
      <c r="G12" s="42">
        <v>0.14332603938730853</v>
      </c>
      <c r="H12" s="27">
        <v>5257</v>
      </c>
      <c r="I12" s="42">
        <v>0.4413937867338371</v>
      </c>
      <c r="J12" s="27">
        <v>565</v>
      </c>
      <c r="K12" s="150">
        <v>0.11194769169803843</v>
      </c>
      <c r="L12" s="41">
        <v>61825</v>
      </c>
      <c r="M12" s="145">
        <v>0.419972556585061</v>
      </c>
      <c r="N12" s="27">
        <v>6905</v>
      </c>
      <c r="O12" s="61">
        <v>0.4365832068791098</v>
      </c>
      <c r="P12" s="41">
        <v>28845</v>
      </c>
      <c r="Q12" s="42">
        <v>0.29999063991763125</v>
      </c>
      <c r="R12" s="27">
        <v>25611</v>
      </c>
      <c r="S12" s="42">
        <v>0.7519819132068823</v>
      </c>
      <c r="T12" s="27">
        <v>189</v>
      </c>
      <c r="U12" s="125">
        <v>0.28083209509658247</v>
      </c>
      <c r="V12" s="28" t="s">
        <v>196</v>
      </c>
    </row>
    <row r="13" spans="1:22" ht="12.75">
      <c r="A13" s="143" t="s">
        <v>197</v>
      </c>
      <c r="B13" s="41">
        <v>9472</v>
      </c>
      <c r="C13" s="61">
        <v>0.3452398308791369</v>
      </c>
      <c r="D13" s="41">
        <v>7408</v>
      </c>
      <c r="E13" s="61">
        <v>0.4536158226685445</v>
      </c>
      <c r="F13" s="27">
        <v>570</v>
      </c>
      <c r="G13" s="42">
        <v>0.15895147796988288</v>
      </c>
      <c r="H13" s="27">
        <v>1092</v>
      </c>
      <c r="I13" s="42">
        <v>0.308300395256917</v>
      </c>
      <c r="J13" s="27">
        <v>393</v>
      </c>
      <c r="K13" s="150">
        <v>0.10118434603501544</v>
      </c>
      <c r="L13" s="41">
        <v>42798</v>
      </c>
      <c r="M13" s="145">
        <v>0.3915394256543497</v>
      </c>
      <c r="N13" s="27">
        <v>654</v>
      </c>
      <c r="O13" s="61">
        <v>0.40395305744286597</v>
      </c>
      <c r="P13" s="41">
        <v>14651</v>
      </c>
      <c r="Q13" s="42">
        <v>0.21719021005974176</v>
      </c>
      <c r="R13" s="27">
        <v>27304</v>
      </c>
      <c r="S13" s="42">
        <v>0.6884344822369582</v>
      </c>
      <c r="T13" s="27">
        <v>116</v>
      </c>
      <c r="U13" s="125">
        <v>0.29219143576826195</v>
      </c>
      <c r="V13" s="28" t="s">
        <v>197</v>
      </c>
    </row>
    <row r="14" spans="1:22" ht="12.75">
      <c r="A14" s="143" t="s">
        <v>198</v>
      </c>
      <c r="B14" s="41">
        <v>1218</v>
      </c>
      <c r="C14" s="61">
        <v>0.24953902888752305</v>
      </c>
      <c r="D14" s="41">
        <v>70</v>
      </c>
      <c r="E14" s="61">
        <v>0.21021021021021022</v>
      </c>
      <c r="F14" s="27">
        <v>50</v>
      </c>
      <c r="G14" s="42">
        <v>0.1278772378516624</v>
      </c>
      <c r="H14" s="27">
        <v>14</v>
      </c>
      <c r="I14" s="42">
        <v>0.25925925925925924</v>
      </c>
      <c r="J14" s="27">
        <v>1084</v>
      </c>
      <c r="K14" s="150">
        <v>0.2642613359336909</v>
      </c>
      <c r="L14" s="41">
        <v>4818</v>
      </c>
      <c r="M14" s="145">
        <v>0.3672815978045434</v>
      </c>
      <c r="N14" s="27">
        <v>1057</v>
      </c>
      <c r="O14" s="61">
        <v>0.47208575256811075</v>
      </c>
      <c r="P14" s="41">
        <v>952</v>
      </c>
      <c r="Q14" s="42">
        <v>0.24435318275154005</v>
      </c>
      <c r="R14" s="27">
        <v>108</v>
      </c>
      <c r="S14" s="42">
        <v>0.2553191489361702</v>
      </c>
      <c r="T14" s="27">
        <v>2689</v>
      </c>
      <c r="U14" s="125">
        <v>0.41267648864333945</v>
      </c>
      <c r="V14" s="28" t="s">
        <v>198</v>
      </c>
    </row>
    <row r="15" spans="1:22" ht="12.75">
      <c r="A15" s="143" t="s">
        <v>199</v>
      </c>
      <c r="B15" s="41">
        <v>1031</v>
      </c>
      <c r="C15" s="61">
        <v>0.29541547277936964</v>
      </c>
      <c r="D15" s="41">
        <v>748</v>
      </c>
      <c r="E15" s="61">
        <v>0.38716356107660455</v>
      </c>
      <c r="F15" s="27">
        <v>105</v>
      </c>
      <c r="G15" s="42">
        <v>0.1721311475409836</v>
      </c>
      <c r="H15" s="27">
        <v>38</v>
      </c>
      <c r="I15" s="42">
        <v>0.2676056338028169</v>
      </c>
      <c r="J15" s="27">
        <v>135</v>
      </c>
      <c r="K15" s="150">
        <v>0.1713197969543147</v>
      </c>
      <c r="L15" s="41">
        <v>10646</v>
      </c>
      <c r="M15" s="145">
        <v>0.3052353919376111</v>
      </c>
      <c r="N15" s="27">
        <v>423</v>
      </c>
      <c r="O15" s="61">
        <v>0.5222222222222223</v>
      </c>
      <c r="P15" s="41">
        <v>8991</v>
      </c>
      <c r="Q15" s="42">
        <v>0.2772518424866632</v>
      </c>
      <c r="R15" s="27">
        <v>924</v>
      </c>
      <c r="S15" s="42">
        <v>0.8034782608695652</v>
      </c>
      <c r="T15" s="27">
        <v>63</v>
      </c>
      <c r="U15" s="125">
        <v>0.42567567567567566</v>
      </c>
      <c r="V15" s="28" t="s">
        <v>199</v>
      </c>
    </row>
    <row r="16" spans="1:22" ht="12.75">
      <c r="A16" s="143" t="s">
        <v>200</v>
      </c>
      <c r="B16" s="41">
        <v>653</v>
      </c>
      <c r="C16" s="61">
        <v>0.26426547956293</v>
      </c>
      <c r="D16" s="41">
        <v>552</v>
      </c>
      <c r="E16" s="61">
        <v>0.3311337732453509</v>
      </c>
      <c r="F16" s="27">
        <v>73</v>
      </c>
      <c r="G16" s="42">
        <v>0.1374764595103578</v>
      </c>
      <c r="H16" s="27">
        <v>3</v>
      </c>
      <c r="I16" s="42">
        <v>0.13043478260869565</v>
      </c>
      <c r="J16" s="27">
        <v>19</v>
      </c>
      <c r="K16" s="150">
        <v>0.07916666666666666</v>
      </c>
      <c r="L16" s="41">
        <v>4146</v>
      </c>
      <c r="M16" s="145">
        <v>0.22050845654717582</v>
      </c>
      <c r="N16" s="27">
        <v>478</v>
      </c>
      <c r="O16" s="61">
        <v>0.4092465753424658</v>
      </c>
      <c r="P16" s="41">
        <v>3405</v>
      </c>
      <c r="Q16" s="42">
        <v>0.19870448179271707</v>
      </c>
      <c r="R16" s="27">
        <v>41</v>
      </c>
      <c r="S16" s="42">
        <v>0.5</v>
      </c>
      <c r="T16" s="27">
        <v>26</v>
      </c>
      <c r="U16" s="125">
        <v>0.29545454545454547</v>
      </c>
      <c r="V16" s="28" t="s">
        <v>200</v>
      </c>
    </row>
    <row r="17" spans="1:22" ht="12.75">
      <c r="A17" s="143" t="s">
        <v>201</v>
      </c>
      <c r="B17" s="41">
        <v>13878</v>
      </c>
      <c r="C17" s="61">
        <v>0.3</v>
      </c>
      <c r="D17" s="41">
        <v>12126</v>
      </c>
      <c r="E17" s="61">
        <v>0.4152028762198254</v>
      </c>
      <c r="F17" s="27">
        <v>849</v>
      </c>
      <c r="G17" s="42">
        <v>0.1084706784208509</v>
      </c>
      <c r="H17" s="27">
        <v>445</v>
      </c>
      <c r="I17" s="42">
        <v>0.3274466519499632</v>
      </c>
      <c r="J17" s="27">
        <v>455</v>
      </c>
      <c r="K17" s="150">
        <v>0.057976554536187566</v>
      </c>
      <c r="L17" s="41">
        <v>49279</v>
      </c>
      <c r="M17" s="145">
        <v>0.3728681466684826</v>
      </c>
      <c r="N17" s="27">
        <v>6305</v>
      </c>
      <c r="O17" s="61">
        <v>0.5018705723155298</v>
      </c>
      <c r="P17" s="41">
        <v>19488</v>
      </c>
      <c r="Q17" s="42">
        <v>0.21951631616297013</v>
      </c>
      <c r="R17" s="27">
        <v>23261</v>
      </c>
      <c r="S17" s="42">
        <v>0.7849959503239741</v>
      </c>
      <c r="T17" s="27">
        <v>126</v>
      </c>
      <c r="U17" s="125">
        <v>0.12830957230142567</v>
      </c>
      <c r="V17" s="28" t="s">
        <v>201</v>
      </c>
    </row>
    <row r="18" spans="1:22" ht="12.75">
      <c r="A18" s="143" t="s">
        <v>202</v>
      </c>
      <c r="B18" s="41">
        <v>2766</v>
      </c>
      <c r="C18" s="61">
        <v>0.3611909114651345</v>
      </c>
      <c r="D18" s="41">
        <v>2305</v>
      </c>
      <c r="E18" s="61">
        <v>0.4908432708688245</v>
      </c>
      <c r="F18" s="27">
        <v>211</v>
      </c>
      <c r="G18" s="42">
        <v>0.1588855421686747</v>
      </c>
      <c r="H18" s="27">
        <v>157</v>
      </c>
      <c r="I18" s="42">
        <v>0.37028301886792453</v>
      </c>
      <c r="J18" s="27">
        <v>88</v>
      </c>
      <c r="K18" s="150">
        <v>0.0748936170212766</v>
      </c>
      <c r="L18" s="41">
        <v>29492</v>
      </c>
      <c r="M18" s="145">
        <v>0.3717260329224331</v>
      </c>
      <c r="N18" s="27">
        <v>1078</v>
      </c>
      <c r="O18" s="61">
        <v>0.5230470645317807</v>
      </c>
      <c r="P18" s="41">
        <v>21310</v>
      </c>
      <c r="Q18" s="42">
        <v>0.31289919976506864</v>
      </c>
      <c r="R18" s="27">
        <v>6986</v>
      </c>
      <c r="S18" s="42">
        <v>0.782219236367708</v>
      </c>
      <c r="T18" s="27">
        <v>67</v>
      </c>
      <c r="U18" s="125">
        <v>0.432258064516129</v>
      </c>
      <c r="V18" s="28" t="s">
        <v>202</v>
      </c>
    </row>
    <row r="19" spans="1:22" ht="12.75">
      <c r="A19" s="143" t="s">
        <v>203</v>
      </c>
      <c r="B19" s="41">
        <v>1739</v>
      </c>
      <c r="C19" s="61">
        <v>0.30664785752071944</v>
      </c>
      <c r="D19" s="41">
        <v>1481</v>
      </c>
      <c r="E19" s="61">
        <v>0.41299498047964306</v>
      </c>
      <c r="F19" s="27">
        <v>93</v>
      </c>
      <c r="G19" s="42">
        <v>0.11596009975062344</v>
      </c>
      <c r="H19" s="27">
        <v>58</v>
      </c>
      <c r="I19" s="42">
        <v>0.31521739130434784</v>
      </c>
      <c r="J19" s="27">
        <v>104</v>
      </c>
      <c r="K19" s="150">
        <v>0.0994263862332696</v>
      </c>
      <c r="L19" s="41">
        <v>10933</v>
      </c>
      <c r="M19" s="145">
        <v>0.31608314782156177</v>
      </c>
      <c r="N19" s="27">
        <v>953</v>
      </c>
      <c r="O19" s="61">
        <v>0.5193460490463215</v>
      </c>
      <c r="P19" s="41">
        <v>7838</v>
      </c>
      <c r="Q19" s="42">
        <v>0.26603760776593577</v>
      </c>
      <c r="R19" s="27">
        <v>1891</v>
      </c>
      <c r="S19" s="42">
        <v>0.6931818181818182</v>
      </c>
      <c r="T19" s="27">
        <v>59</v>
      </c>
      <c r="U19" s="125">
        <v>0.34705882352941175</v>
      </c>
      <c r="V19" s="28" t="s">
        <v>203</v>
      </c>
    </row>
    <row r="20" spans="1:22" ht="12.75">
      <c r="A20" s="143" t="s">
        <v>204</v>
      </c>
      <c r="B20" s="41">
        <v>1011</v>
      </c>
      <c r="C20" s="61">
        <v>0.32115628970775095</v>
      </c>
      <c r="D20" s="41">
        <v>705</v>
      </c>
      <c r="E20" s="61">
        <v>0.4706275033377837</v>
      </c>
      <c r="F20" s="27">
        <v>169</v>
      </c>
      <c r="G20" s="42">
        <v>0.19314285714285714</v>
      </c>
      <c r="H20" s="27">
        <v>51</v>
      </c>
      <c r="I20" s="42">
        <v>0.3617021276595745</v>
      </c>
      <c r="J20" s="27">
        <v>85</v>
      </c>
      <c r="K20" s="150">
        <v>0.13731825525040386</v>
      </c>
      <c r="L20" s="41">
        <v>17407</v>
      </c>
      <c r="M20" s="145">
        <v>0.3464976013695085</v>
      </c>
      <c r="N20" s="27">
        <v>141</v>
      </c>
      <c r="O20" s="61">
        <v>0.4147058823529412</v>
      </c>
      <c r="P20" s="41">
        <v>13756</v>
      </c>
      <c r="Q20" s="42">
        <v>0.30406719717064545</v>
      </c>
      <c r="R20" s="27">
        <v>3442</v>
      </c>
      <c r="S20" s="42">
        <v>0.7679607318161535</v>
      </c>
      <c r="T20" s="27">
        <v>34</v>
      </c>
      <c r="U20" s="125">
        <v>0.3269230769230769</v>
      </c>
      <c r="V20" s="28" t="s">
        <v>204</v>
      </c>
    </row>
    <row r="21" spans="1:22" ht="12.75">
      <c r="A21" s="143" t="s">
        <v>205</v>
      </c>
      <c r="B21" s="41">
        <v>716</v>
      </c>
      <c r="C21" s="61">
        <v>0.22809812042051608</v>
      </c>
      <c r="D21" s="41">
        <v>339</v>
      </c>
      <c r="E21" s="61">
        <v>0.3326790971540726</v>
      </c>
      <c r="F21" s="27">
        <v>136</v>
      </c>
      <c r="G21" s="42">
        <v>0.15246636771300448</v>
      </c>
      <c r="H21" s="27">
        <v>116</v>
      </c>
      <c r="I21" s="42">
        <v>0.4172661870503597</v>
      </c>
      <c r="J21" s="27">
        <v>122</v>
      </c>
      <c r="K21" s="150">
        <v>0.1342134213421342</v>
      </c>
      <c r="L21" s="41">
        <v>30047</v>
      </c>
      <c r="M21" s="145">
        <v>0.48406689006315246</v>
      </c>
      <c r="N21" s="27">
        <v>237</v>
      </c>
      <c r="O21" s="61">
        <v>0.3668730650154799</v>
      </c>
      <c r="P21" s="41">
        <v>9957</v>
      </c>
      <c r="Q21" s="42">
        <v>0.2826525108581486</v>
      </c>
      <c r="R21" s="27">
        <v>19603</v>
      </c>
      <c r="S21" s="42">
        <v>0.7629110721930337</v>
      </c>
      <c r="T21" s="27">
        <v>63</v>
      </c>
      <c r="U21" s="125">
        <v>0.4012738853503185</v>
      </c>
      <c r="V21" s="28" t="s">
        <v>205</v>
      </c>
    </row>
    <row r="22" spans="1:22" ht="12.75">
      <c r="A22" s="143" t="s">
        <v>206</v>
      </c>
      <c r="B22" s="41">
        <v>5373</v>
      </c>
      <c r="C22" s="61">
        <v>0.2751292948947719</v>
      </c>
      <c r="D22" s="41">
        <v>2483</v>
      </c>
      <c r="E22" s="61">
        <v>0.5157872870793518</v>
      </c>
      <c r="F22" s="27">
        <v>925</v>
      </c>
      <c r="G22" s="42">
        <v>0.14034289182218176</v>
      </c>
      <c r="H22" s="27">
        <v>1332</v>
      </c>
      <c r="I22" s="42">
        <v>0.41035120147874304</v>
      </c>
      <c r="J22" s="27">
        <v>630</v>
      </c>
      <c r="K22" s="150">
        <v>0.13038079470198677</v>
      </c>
      <c r="L22" s="41">
        <v>15585</v>
      </c>
      <c r="M22" s="145">
        <v>0.2607451774271804</v>
      </c>
      <c r="N22" s="27">
        <v>2275</v>
      </c>
      <c r="O22" s="61">
        <v>0.7273017902813299</v>
      </c>
      <c r="P22" s="41">
        <v>10687</v>
      </c>
      <c r="Q22" s="42">
        <v>0.2029742459925549</v>
      </c>
      <c r="R22" s="27">
        <v>2387</v>
      </c>
      <c r="S22" s="42">
        <v>0.7185430463576159</v>
      </c>
      <c r="T22" s="27">
        <v>165</v>
      </c>
      <c r="U22" s="125">
        <v>0.3044280442804428</v>
      </c>
      <c r="V22" s="28" t="s">
        <v>206</v>
      </c>
    </row>
    <row r="23" spans="1:22" ht="12.75">
      <c r="A23" s="143" t="s">
        <v>207</v>
      </c>
      <c r="B23" s="41">
        <v>4115</v>
      </c>
      <c r="C23" s="61">
        <v>0.27438821097552846</v>
      </c>
      <c r="D23" s="41">
        <v>2386</v>
      </c>
      <c r="E23" s="61">
        <v>0.47042586750788645</v>
      </c>
      <c r="F23" s="27">
        <v>254</v>
      </c>
      <c r="G23" s="42">
        <v>0.10275080906148867</v>
      </c>
      <c r="H23" s="27">
        <v>1221</v>
      </c>
      <c r="I23" s="42">
        <v>0.3195498560586234</v>
      </c>
      <c r="J23" s="27">
        <v>250</v>
      </c>
      <c r="K23" s="150">
        <v>0.06906077348066299</v>
      </c>
      <c r="L23" s="41">
        <v>20300</v>
      </c>
      <c r="M23" s="145">
        <v>0.3664061512914463</v>
      </c>
      <c r="N23" s="27">
        <v>420</v>
      </c>
      <c r="O23" s="61">
        <v>0.3763440860215054</v>
      </c>
      <c r="P23" s="41">
        <v>8097</v>
      </c>
      <c r="Q23" s="42">
        <v>0.22359991163150336</v>
      </c>
      <c r="R23" s="27">
        <v>11627</v>
      </c>
      <c r="S23" s="42">
        <v>0.6716150646950092</v>
      </c>
      <c r="T23" s="27">
        <v>73</v>
      </c>
      <c r="U23" s="125">
        <v>0.12166666666666667</v>
      </c>
      <c r="V23" s="28" t="s">
        <v>207</v>
      </c>
    </row>
    <row r="24" spans="1:22" ht="12.75">
      <c r="A24" s="143" t="s">
        <v>208</v>
      </c>
      <c r="B24" s="41">
        <v>134</v>
      </c>
      <c r="C24" s="61">
        <v>0.17962466487935658</v>
      </c>
      <c r="D24" s="41">
        <v>12</v>
      </c>
      <c r="E24" s="61">
        <v>0.19672131147540983</v>
      </c>
      <c r="F24" s="27">
        <v>66</v>
      </c>
      <c r="G24" s="42">
        <v>0.16966580976863754</v>
      </c>
      <c r="H24" s="27">
        <v>26</v>
      </c>
      <c r="I24" s="42">
        <v>0.2222222222222222</v>
      </c>
      <c r="J24" s="27">
        <v>26</v>
      </c>
      <c r="K24" s="150">
        <v>0.1511627906976744</v>
      </c>
      <c r="L24" s="41">
        <v>4461</v>
      </c>
      <c r="M24" s="145">
        <v>0.3465123504738232</v>
      </c>
      <c r="N24" s="27">
        <v>40</v>
      </c>
      <c r="O24" s="61">
        <v>0.4166666666666667</v>
      </c>
      <c r="P24" s="41">
        <v>4309</v>
      </c>
      <c r="Q24" s="42">
        <v>0.3420112707357727</v>
      </c>
      <c r="R24" s="27">
        <v>31</v>
      </c>
      <c r="S24" s="42">
        <v>0.543859649122807</v>
      </c>
      <c r="T24" s="27">
        <v>15</v>
      </c>
      <c r="U24" s="125">
        <v>0.45454545454545453</v>
      </c>
      <c r="V24" s="28" t="s">
        <v>208</v>
      </c>
    </row>
    <row r="25" spans="1:22" ht="12.75">
      <c r="A25" s="143" t="s">
        <v>209</v>
      </c>
      <c r="B25" s="41">
        <v>2566</v>
      </c>
      <c r="C25" s="61">
        <v>0.16726419398996153</v>
      </c>
      <c r="D25" s="41">
        <v>1665</v>
      </c>
      <c r="E25" s="61">
        <v>0.38901869158878505</v>
      </c>
      <c r="F25" s="27">
        <v>467</v>
      </c>
      <c r="G25" s="42">
        <v>0.07292317301686446</v>
      </c>
      <c r="H25" s="27">
        <v>205</v>
      </c>
      <c r="I25" s="42">
        <v>0.2815934065934066</v>
      </c>
      <c r="J25" s="27">
        <v>223</v>
      </c>
      <c r="K25" s="150">
        <v>0.057135536766589806</v>
      </c>
      <c r="L25" s="41">
        <v>42410</v>
      </c>
      <c r="M25" s="145">
        <v>0.3712814945809185</v>
      </c>
      <c r="N25" s="27">
        <v>1595</v>
      </c>
      <c r="O25" s="61">
        <v>0.5009422110552764</v>
      </c>
      <c r="P25" s="41">
        <v>23939</v>
      </c>
      <c r="Q25" s="42">
        <v>0.2713833875593747</v>
      </c>
      <c r="R25" s="27">
        <v>16368</v>
      </c>
      <c r="S25" s="42">
        <v>0.7538688282977155</v>
      </c>
      <c r="T25" s="27">
        <v>178</v>
      </c>
      <c r="U25" s="125">
        <v>0.3236363636363636</v>
      </c>
      <c r="V25" s="28" t="s">
        <v>209</v>
      </c>
    </row>
    <row r="26" spans="1:22" ht="12.75">
      <c r="A26" s="143" t="s">
        <v>210</v>
      </c>
      <c r="B26" s="41">
        <v>3462</v>
      </c>
      <c r="C26" s="61">
        <v>0.3122012805482911</v>
      </c>
      <c r="D26" s="41">
        <v>1791</v>
      </c>
      <c r="E26" s="61">
        <v>0.48921059819721385</v>
      </c>
      <c r="F26" s="27">
        <v>202</v>
      </c>
      <c r="G26" s="42">
        <v>0.11477272727272728</v>
      </c>
      <c r="H26" s="27">
        <v>743</v>
      </c>
      <c r="I26" s="42">
        <v>0.31126937578550484</v>
      </c>
      <c r="J26" s="27">
        <v>709</v>
      </c>
      <c r="K26" s="150">
        <v>0.2180867425407567</v>
      </c>
      <c r="L26" s="41">
        <v>15873</v>
      </c>
      <c r="M26" s="145">
        <v>0.2698067345447128</v>
      </c>
      <c r="N26" s="27">
        <v>634</v>
      </c>
      <c r="O26" s="61">
        <v>0.5332211942809083</v>
      </c>
      <c r="P26" s="41">
        <v>11612</v>
      </c>
      <c r="Q26" s="42">
        <v>0.21970370650672622</v>
      </c>
      <c r="R26" s="27">
        <v>2232</v>
      </c>
      <c r="S26" s="42">
        <v>0.7720511933586994</v>
      </c>
      <c r="T26" s="27">
        <v>327</v>
      </c>
      <c r="U26" s="125">
        <v>0.5746924428822495</v>
      </c>
      <c r="V26" s="28" t="s">
        <v>210</v>
      </c>
    </row>
    <row r="27" spans="1:22" ht="12.75">
      <c r="A27" s="143" t="s">
        <v>211</v>
      </c>
      <c r="B27" s="41">
        <v>1594</v>
      </c>
      <c r="C27" s="61">
        <v>0.28459203713622566</v>
      </c>
      <c r="D27" s="41">
        <v>1013</v>
      </c>
      <c r="E27" s="61">
        <v>0.4556905083220873</v>
      </c>
      <c r="F27" s="27">
        <v>232</v>
      </c>
      <c r="G27" s="42">
        <v>0.15203145478374835</v>
      </c>
      <c r="H27" s="27">
        <v>139</v>
      </c>
      <c r="I27" s="42">
        <v>0.3317422434367542</v>
      </c>
      <c r="J27" s="27">
        <v>210</v>
      </c>
      <c r="K27" s="150">
        <v>0.1469559132260322</v>
      </c>
      <c r="L27" s="41">
        <v>25968</v>
      </c>
      <c r="M27" s="145">
        <v>0.3595679867072833</v>
      </c>
      <c r="N27" s="27">
        <v>545</v>
      </c>
      <c r="O27" s="61">
        <v>0.45228215767634855</v>
      </c>
      <c r="P27" s="41">
        <v>16753</v>
      </c>
      <c r="Q27" s="42">
        <v>0.28031456538107585</v>
      </c>
      <c r="R27" s="27">
        <v>8454</v>
      </c>
      <c r="S27" s="42">
        <v>0.7926120382523908</v>
      </c>
      <c r="T27" s="27">
        <v>66</v>
      </c>
      <c r="U27" s="125">
        <v>0.2796610169491525</v>
      </c>
      <c r="V27" s="28" t="s">
        <v>211</v>
      </c>
    </row>
    <row r="28" spans="1:22" ht="12.75">
      <c r="A28" s="143" t="s">
        <v>212</v>
      </c>
      <c r="B28" s="41">
        <v>480</v>
      </c>
      <c r="C28" s="61">
        <v>0.3283173734610123</v>
      </c>
      <c r="D28" s="41">
        <v>184</v>
      </c>
      <c r="E28" s="61">
        <v>0.4754521963824289</v>
      </c>
      <c r="F28" s="27">
        <v>230</v>
      </c>
      <c r="G28" s="42">
        <v>0.3198887343532684</v>
      </c>
      <c r="H28" s="27">
        <v>36</v>
      </c>
      <c r="I28" s="42">
        <v>0.2647058823529412</v>
      </c>
      <c r="J28" s="27">
        <v>30</v>
      </c>
      <c r="K28" s="150">
        <v>0.13636363636363635</v>
      </c>
      <c r="L28" s="41">
        <v>19553</v>
      </c>
      <c r="M28" s="145">
        <v>0.49144192826802724</v>
      </c>
      <c r="N28" s="27">
        <v>50</v>
      </c>
      <c r="O28" s="61">
        <v>0.42016806722689076</v>
      </c>
      <c r="P28" s="41">
        <v>5200</v>
      </c>
      <c r="Q28" s="42">
        <v>0.2500961908426318</v>
      </c>
      <c r="R28" s="27">
        <v>14093</v>
      </c>
      <c r="S28" s="42">
        <v>0.7598123786931206</v>
      </c>
      <c r="T28" s="27">
        <v>16</v>
      </c>
      <c r="U28" s="125">
        <v>0.3404255319148936</v>
      </c>
      <c r="V28" s="28" t="s">
        <v>212</v>
      </c>
    </row>
    <row r="29" spans="1:22" ht="12.75">
      <c r="A29" s="143" t="s">
        <v>213</v>
      </c>
      <c r="B29" s="41">
        <v>71</v>
      </c>
      <c r="C29" s="61">
        <v>0.17574257425742573</v>
      </c>
      <c r="D29" s="41">
        <v>7</v>
      </c>
      <c r="E29" s="61">
        <v>0.14583333333333334</v>
      </c>
      <c r="F29" s="27">
        <v>46</v>
      </c>
      <c r="G29" s="42">
        <v>0.17898832684824903</v>
      </c>
      <c r="H29" s="27">
        <v>2</v>
      </c>
      <c r="I29" s="42">
        <v>0.6666666666666666</v>
      </c>
      <c r="J29" s="27">
        <v>1</v>
      </c>
      <c r="K29" s="150">
        <v>0.013157894736842105</v>
      </c>
      <c r="L29" s="41">
        <v>3606</v>
      </c>
      <c r="M29" s="145">
        <v>0.3275501862112817</v>
      </c>
      <c r="N29" s="27">
        <v>156</v>
      </c>
      <c r="O29" s="61">
        <v>0.46846846846846846</v>
      </c>
      <c r="P29" s="41">
        <v>2479</v>
      </c>
      <c r="Q29" s="42">
        <v>0.2688720173535792</v>
      </c>
      <c r="R29" s="27">
        <v>23</v>
      </c>
      <c r="S29" s="42">
        <v>0.5227272727272727</v>
      </c>
      <c r="T29" s="27">
        <v>16</v>
      </c>
      <c r="U29" s="125">
        <v>0.3404255319148936</v>
      </c>
      <c r="V29" s="28" t="s">
        <v>213</v>
      </c>
    </row>
    <row r="30" spans="1:22" ht="12.75">
      <c r="A30" s="143" t="s">
        <v>214</v>
      </c>
      <c r="B30" s="41">
        <v>8248</v>
      </c>
      <c r="C30" s="61">
        <v>0.3961194890020171</v>
      </c>
      <c r="D30" s="41">
        <v>7207</v>
      </c>
      <c r="E30" s="61">
        <v>0.5142347484837674</v>
      </c>
      <c r="F30" s="27">
        <v>371</v>
      </c>
      <c r="G30" s="42">
        <v>0.13326149425287356</v>
      </c>
      <c r="H30" s="27">
        <v>394</v>
      </c>
      <c r="I30" s="42">
        <v>0.3005339435545385</v>
      </c>
      <c r="J30" s="27">
        <v>271</v>
      </c>
      <c r="K30" s="150">
        <v>0.10093109869646183</v>
      </c>
      <c r="L30" s="41">
        <v>33503</v>
      </c>
      <c r="M30" s="145">
        <v>0.3423494308311704</v>
      </c>
      <c r="N30" s="27">
        <v>720</v>
      </c>
      <c r="O30" s="61">
        <v>0.39003250270855905</v>
      </c>
      <c r="P30" s="41">
        <v>14272</v>
      </c>
      <c r="Q30" s="42">
        <v>0.20887483901182533</v>
      </c>
      <c r="R30" s="27">
        <v>17496</v>
      </c>
      <c r="S30" s="42">
        <v>0.6807517217228901</v>
      </c>
      <c r="T30" s="27">
        <v>122</v>
      </c>
      <c r="U30" s="125">
        <v>0.29683698296836986</v>
      </c>
      <c r="V30" s="28" t="s">
        <v>214</v>
      </c>
    </row>
    <row r="31" spans="1:22" ht="12.75">
      <c r="A31" s="143" t="s">
        <v>215</v>
      </c>
      <c r="B31" s="41">
        <v>70</v>
      </c>
      <c r="C31" s="61">
        <v>0.15021459227467812</v>
      </c>
      <c r="D31" s="41">
        <v>13</v>
      </c>
      <c r="E31" s="61">
        <v>0.19117647058823528</v>
      </c>
      <c r="F31" s="27">
        <v>32</v>
      </c>
      <c r="G31" s="42">
        <v>0.14545454545454545</v>
      </c>
      <c r="H31" s="27">
        <v>11</v>
      </c>
      <c r="I31" s="42">
        <v>0.19642857142857142</v>
      </c>
      <c r="J31" s="27">
        <v>7</v>
      </c>
      <c r="K31" s="150">
        <v>0.06422018348623854</v>
      </c>
      <c r="L31" s="41">
        <v>2555</v>
      </c>
      <c r="M31" s="145">
        <v>0.2929373996789727</v>
      </c>
      <c r="N31" s="27">
        <v>85</v>
      </c>
      <c r="O31" s="61">
        <v>0.4941860465116279</v>
      </c>
      <c r="P31" s="41">
        <v>1731</v>
      </c>
      <c r="Q31" s="42">
        <v>0.23006379585326953</v>
      </c>
      <c r="R31" s="27">
        <v>28</v>
      </c>
      <c r="S31" s="42">
        <v>0.42424242424242425</v>
      </c>
      <c r="T31" s="27">
        <v>3</v>
      </c>
      <c r="U31" s="125">
        <v>0.2</v>
      </c>
      <c r="V31" s="28" t="s">
        <v>215</v>
      </c>
    </row>
    <row r="32" spans="1:22" ht="12.75">
      <c r="A32" s="143" t="s">
        <v>216</v>
      </c>
      <c r="B32" s="41">
        <v>1192</v>
      </c>
      <c r="C32" s="61">
        <v>0.33184855233853006</v>
      </c>
      <c r="D32" s="41">
        <v>1017</v>
      </c>
      <c r="E32" s="61">
        <v>0.42445742904841405</v>
      </c>
      <c r="F32" s="27">
        <v>57</v>
      </c>
      <c r="G32" s="42">
        <v>0.12954545454545455</v>
      </c>
      <c r="H32" s="27">
        <v>63</v>
      </c>
      <c r="I32" s="42">
        <v>0.27155172413793105</v>
      </c>
      <c r="J32" s="27">
        <v>54</v>
      </c>
      <c r="K32" s="150">
        <v>0.1036468330134357</v>
      </c>
      <c r="L32" s="41">
        <v>6365</v>
      </c>
      <c r="M32" s="145">
        <v>0.2833044020118396</v>
      </c>
      <c r="N32" s="27">
        <v>401</v>
      </c>
      <c r="O32" s="61">
        <v>0.48139255702280914</v>
      </c>
      <c r="P32" s="41">
        <v>4796</v>
      </c>
      <c r="Q32" s="42">
        <v>0.23916620954470652</v>
      </c>
      <c r="R32" s="27">
        <v>954</v>
      </c>
      <c r="S32" s="42">
        <v>0.791701244813278</v>
      </c>
      <c r="T32" s="27">
        <v>16</v>
      </c>
      <c r="U32" s="125">
        <v>0.25</v>
      </c>
      <c r="V32" s="28" t="s">
        <v>216</v>
      </c>
    </row>
    <row r="33" spans="1:22" ht="12.75">
      <c r="A33" s="143" t="s">
        <v>217</v>
      </c>
      <c r="B33" s="41">
        <v>205</v>
      </c>
      <c r="C33" s="61">
        <v>0.16179952644041043</v>
      </c>
      <c r="D33" s="41">
        <v>95</v>
      </c>
      <c r="E33" s="61">
        <v>0.37401574803149606</v>
      </c>
      <c r="F33" s="27">
        <v>60</v>
      </c>
      <c r="G33" s="42">
        <v>0.11152416356877323</v>
      </c>
      <c r="H33" s="27">
        <v>31</v>
      </c>
      <c r="I33" s="42">
        <v>0.3780487804878049</v>
      </c>
      <c r="J33" s="27">
        <v>19</v>
      </c>
      <c r="K33" s="150">
        <v>0.04859335038363171</v>
      </c>
      <c r="L33" s="41">
        <v>3394</v>
      </c>
      <c r="M33" s="145">
        <v>0.2705676020408163</v>
      </c>
      <c r="N33" s="27">
        <v>78</v>
      </c>
      <c r="O33" s="61">
        <v>0.4482758620689655</v>
      </c>
      <c r="P33" s="41">
        <v>3247</v>
      </c>
      <c r="Q33" s="42">
        <v>0.26582071223905035</v>
      </c>
      <c r="R33" s="27">
        <v>45</v>
      </c>
      <c r="S33" s="42">
        <v>0.5113636363636364</v>
      </c>
      <c r="T33" s="27">
        <v>6</v>
      </c>
      <c r="U33" s="125">
        <v>0.1935483870967742</v>
      </c>
      <c r="V33" s="28" t="s">
        <v>217</v>
      </c>
    </row>
    <row r="34" spans="1:22" ht="12.75">
      <c r="A34" s="143" t="s">
        <v>218</v>
      </c>
      <c r="B34" s="41">
        <v>11686</v>
      </c>
      <c r="C34" s="61">
        <v>0.30979269391866815</v>
      </c>
      <c r="D34" s="41">
        <v>9074</v>
      </c>
      <c r="E34" s="61">
        <v>0.5237518037518037</v>
      </c>
      <c r="F34" s="27">
        <v>673</v>
      </c>
      <c r="G34" s="42">
        <v>0.09709998557206752</v>
      </c>
      <c r="H34" s="27">
        <v>1541</v>
      </c>
      <c r="I34" s="42">
        <v>0.38486513486513485</v>
      </c>
      <c r="J34" s="27">
        <v>392</v>
      </c>
      <c r="K34" s="150">
        <v>0.04153422335240517</v>
      </c>
      <c r="L34" s="41">
        <v>21333</v>
      </c>
      <c r="M34" s="145">
        <v>0.28739828636094195</v>
      </c>
      <c r="N34" s="27">
        <v>3949</v>
      </c>
      <c r="O34" s="61">
        <v>0.5498468393205236</v>
      </c>
      <c r="P34" s="41">
        <v>7512</v>
      </c>
      <c r="Q34" s="42">
        <v>0.1421166143251731</v>
      </c>
      <c r="R34" s="27">
        <v>9741</v>
      </c>
      <c r="S34" s="42">
        <v>0.7286804308797128</v>
      </c>
      <c r="T34" s="27">
        <v>84</v>
      </c>
      <c r="U34" s="125">
        <v>0.1168289290681502</v>
      </c>
      <c r="V34" s="28" t="s">
        <v>218</v>
      </c>
    </row>
    <row r="35" spans="1:22" ht="12.75">
      <c r="A35" s="143" t="s">
        <v>219</v>
      </c>
      <c r="B35" s="41">
        <v>2069</v>
      </c>
      <c r="C35" s="61">
        <v>0.4172212139544263</v>
      </c>
      <c r="D35" s="41">
        <v>1927</v>
      </c>
      <c r="E35" s="61">
        <v>0.4710339770227328</v>
      </c>
      <c r="F35" s="27">
        <v>68</v>
      </c>
      <c r="G35" s="42">
        <v>0.13737373737373737</v>
      </c>
      <c r="H35" s="27">
        <v>13</v>
      </c>
      <c r="I35" s="42">
        <v>0.3333333333333333</v>
      </c>
      <c r="J35" s="27">
        <v>39</v>
      </c>
      <c r="K35" s="150">
        <v>0.12956810631229235</v>
      </c>
      <c r="L35" s="41">
        <v>11248</v>
      </c>
      <c r="M35" s="145">
        <v>0.5041685342895562</v>
      </c>
      <c r="N35" s="27">
        <v>5919</v>
      </c>
      <c r="O35" s="61">
        <v>0.5820058997050147</v>
      </c>
      <c r="P35" s="41">
        <v>2272</v>
      </c>
      <c r="Q35" s="42">
        <v>0.2857861635220126</v>
      </c>
      <c r="R35" s="27">
        <v>259</v>
      </c>
      <c r="S35" s="42">
        <v>0.6152019002375297</v>
      </c>
      <c r="T35" s="27">
        <v>28</v>
      </c>
      <c r="U35" s="125">
        <v>0.32558139534883723</v>
      </c>
      <c r="V35" s="28" t="s">
        <v>219</v>
      </c>
    </row>
    <row r="36" spans="1:22" ht="12.75">
      <c r="A36" s="143" t="s">
        <v>220</v>
      </c>
      <c r="B36" s="41">
        <v>4360</v>
      </c>
      <c r="C36" s="61">
        <v>0.38980777827447477</v>
      </c>
      <c r="D36" s="41">
        <v>3752</v>
      </c>
      <c r="E36" s="61">
        <v>0.4498261599328618</v>
      </c>
      <c r="F36" s="27">
        <v>173</v>
      </c>
      <c r="G36" s="42">
        <v>0.19031903190319033</v>
      </c>
      <c r="H36" s="27">
        <v>93</v>
      </c>
      <c r="I36" s="42">
        <v>0.3795918367346939</v>
      </c>
      <c r="J36" s="27">
        <v>338</v>
      </c>
      <c r="K36" s="150">
        <v>0.20239520958083831</v>
      </c>
      <c r="L36" s="41">
        <v>8650</v>
      </c>
      <c r="M36" s="145">
        <v>0.3948870120976946</v>
      </c>
      <c r="N36" s="27">
        <v>1810</v>
      </c>
      <c r="O36" s="61">
        <v>0.4942654287274713</v>
      </c>
      <c r="P36" s="41">
        <v>4462</v>
      </c>
      <c r="Q36" s="42">
        <v>0.304635761589404</v>
      </c>
      <c r="R36" s="27">
        <v>1857</v>
      </c>
      <c r="S36" s="42">
        <v>0.7334123222748815</v>
      </c>
      <c r="T36" s="27">
        <v>294</v>
      </c>
      <c r="U36" s="125">
        <v>0.42670537010159654</v>
      </c>
      <c r="V36" s="28" t="s">
        <v>220</v>
      </c>
    </row>
    <row r="37" spans="1:22" ht="12.75">
      <c r="A37" s="143" t="s">
        <v>248</v>
      </c>
      <c r="B37" s="41">
        <v>7066</v>
      </c>
      <c r="C37" s="61">
        <v>0.29715295008200515</v>
      </c>
      <c r="D37" s="41">
        <v>4910</v>
      </c>
      <c r="E37" s="61">
        <v>0.48066568771414586</v>
      </c>
      <c r="F37" s="27">
        <v>591</v>
      </c>
      <c r="G37" s="42">
        <v>0.09856571047364909</v>
      </c>
      <c r="H37" s="27">
        <v>1247</v>
      </c>
      <c r="I37" s="42">
        <v>0.39349952666456295</v>
      </c>
      <c r="J37" s="27">
        <v>305</v>
      </c>
      <c r="K37" s="150">
        <v>0.06990602796241119</v>
      </c>
      <c r="L37" s="41">
        <v>31926</v>
      </c>
      <c r="M37" s="145">
        <v>0.3025128865979381</v>
      </c>
      <c r="N37" s="27">
        <v>2132</v>
      </c>
      <c r="O37" s="61">
        <v>0.4901149425287356</v>
      </c>
      <c r="P37" s="41">
        <v>21108</v>
      </c>
      <c r="Q37" s="42">
        <v>0.23743799142847502</v>
      </c>
      <c r="R37" s="27">
        <v>8260</v>
      </c>
      <c r="S37" s="42">
        <v>0.7365135978600089</v>
      </c>
      <c r="T37" s="27">
        <v>105</v>
      </c>
      <c r="U37" s="125">
        <v>0.1891891891891892</v>
      </c>
      <c r="V37" s="28" t="s">
        <v>221</v>
      </c>
    </row>
    <row r="38" spans="1:22" ht="12.75">
      <c r="A38" s="143" t="s">
        <v>240</v>
      </c>
      <c r="B38" s="41">
        <v>34533</v>
      </c>
      <c r="C38" s="61">
        <v>0.38892893343845025</v>
      </c>
      <c r="D38" s="41">
        <v>20141</v>
      </c>
      <c r="E38" s="61">
        <v>0.5832730010715009</v>
      </c>
      <c r="F38" s="146">
        <v>2140</v>
      </c>
      <c r="G38" s="125">
        <v>0.12535879561830005</v>
      </c>
      <c r="H38" s="146">
        <f>(H39+H37)</f>
        <v>8814</v>
      </c>
      <c r="I38" s="42">
        <f>H38/17111</f>
        <v>0.5151072409561102</v>
      </c>
      <c r="J38" s="146">
        <f>J39+J37</f>
        <v>3425</v>
      </c>
      <c r="K38" s="150">
        <f>J38/20040</f>
        <v>0.17090818363273452</v>
      </c>
      <c r="L38" s="41">
        <v>55815</v>
      </c>
      <c r="M38" s="145">
        <v>0.34324035126558927</v>
      </c>
      <c r="N38" s="27">
        <v>11202</v>
      </c>
      <c r="O38" s="61">
        <v>0.630778760065319</v>
      </c>
      <c r="P38" s="147">
        <v>23709</v>
      </c>
      <c r="Q38" s="42">
        <v>0.20442493899757716</v>
      </c>
      <c r="R38" s="27">
        <v>20325</v>
      </c>
      <c r="S38" s="148">
        <v>0.7573781487554032</v>
      </c>
      <c r="T38" s="27">
        <v>238</v>
      </c>
      <c r="U38" s="42">
        <v>0.16026936026936026</v>
      </c>
      <c r="V38" s="28" t="s">
        <v>244</v>
      </c>
    </row>
    <row r="39" spans="1:22" ht="12.75">
      <c r="A39" s="143" t="s">
        <v>247</v>
      </c>
      <c r="B39" s="41">
        <v>27467</v>
      </c>
      <c r="C39" s="61">
        <v>0.42249773115318945</v>
      </c>
      <c r="D39" s="41">
        <v>15231</v>
      </c>
      <c r="E39" s="61">
        <v>0.6263776936996216</v>
      </c>
      <c r="F39" s="27">
        <v>1549</v>
      </c>
      <c r="G39" s="42">
        <v>0.1398645598194131</v>
      </c>
      <c r="H39" s="27">
        <v>7567</v>
      </c>
      <c r="I39" s="42">
        <v>0.5427485296227227</v>
      </c>
      <c r="J39" s="27">
        <v>3120</v>
      </c>
      <c r="K39" s="150">
        <v>0.19901766919691266</v>
      </c>
      <c r="L39" s="41">
        <v>23889</v>
      </c>
      <c r="M39" s="145">
        <v>0.4185472002242624</v>
      </c>
      <c r="N39" s="27">
        <v>9070</v>
      </c>
      <c r="O39" s="61">
        <v>0.6764113655007831</v>
      </c>
      <c r="P39" s="41">
        <v>2601</v>
      </c>
      <c r="Q39" s="42">
        <v>0.09604874446085672</v>
      </c>
      <c r="R39" s="27">
        <v>12065</v>
      </c>
      <c r="S39" s="42">
        <v>0.7723577235772358</v>
      </c>
      <c r="T39" s="27">
        <v>133</v>
      </c>
      <c r="U39" s="125">
        <v>0.14301075268817204</v>
      </c>
      <c r="V39" s="28" t="s">
        <v>238</v>
      </c>
    </row>
    <row r="40" spans="1:22" ht="12.75">
      <c r="A40" s="143" t="s">
        <v>222</v>
      </c>
      <c r="B40" s="41">
        <v>2098</v>
      </c>
      <c r="C40" s="61">
        <v>0.2166907663705846</v>
      </c>
      <c r="D40" s="41">
        <v>1098</v>
      </c>
      <c r="E40" s="61">
        <v>0.46057046979865773</v>
      </c>
      <c r="F40" s="27">
        <v>324</v>
      </c>
      <c r="G40" s="42">
        <v>0.10471881060116355</v>
      </c>
      <c r="H40" s="27">
        <v>453</v>
      </c>
      <c r="I40" s="42">
        <v>0.297634691195795</v>
      </c>
      <c r="J40" s="27">
        <v>221</v>
      </c>
      <c r="K40" s="150">
        <v>0.08305148440435926</v>
      </c>
      <c r="L40" s="41">
        <v>51626</v>
      </c>
      <c r="M40" s="145">
        <v>0.36900754083127835</v>
      </c>
      <c r="N40" s="27">
        <v>1435</v>
      </c>
      <c r="O40" s="61">
        <v>0.5477099236641222</v>
      </c>
      <c r="P40" s="41">
        <v>33484</v>
      </c>
      <c r="Q40" s="42">
        <v>0.2894261437795507</v>
      </c>
      <c r="R40" s="27">
        <v>16468</v>
      </c>
      <c r="S40" s="42">
        <v>0.7870764230750849</v>
      </c>
      <c r="T40" s="27">
        <v>115</v>
      </c>
      <c r="U40" s="125">
        <v>0.27710843373493976</v>
      </c>
      <c r="V40" s="28" t="s">
        <v>222</v>
      </c>
    </row>
    <row r="41" spans="1:22" ht="12.75">
      <c r="A41" s="143" t="s">
        <v>223</v>
      </c>
      <c r="B41" s="41">
        <v>1811</v>
      </c>
      <c r="C41" s="61">
        <v>0.32443568613400214</v>
      </c>
      <c r="D41" s="41">
        <v>1473</v>
      </c>
      <c r="E41" s="61">
        <v>0.4027891714520098</v>
      </c>
      <c r="F41" s="27">
        <v>151</v>
      </c>
      <c r="G41" s="42">
        <v>0.18804483188044832</v>
      </c>
      <c r="H41" s="27">
        <v>66</v>
      </c>
      <c r="I41" s="42">
        <v>0.3283582089552239</v>
      </c>
      <c r="J41" s="27">
        <v>113</v>
      </c>
      <c r="K41" s="150">
        <v>0.1273957158962796</v>
      </c>
      <c r="L41" s="41">
        <v>16773</v>
      </c>
      <c r="M41" s="145">
        <v>0.37945388322059587</v>
      </c>
      <c r="N41" s="27">
        <v>977</v>
      </c>
      <c r="O41" s="61">
        <v>0.4885</v>
      </c>
      <c r="P41" s="41">
        <v>9937</v>
      </c>
      <c r="Q41" s="42">
        <v>0.3050217938486095</v>
      </c>
      <c r="R41" s="27">
        <v>3167</v>
      </c>
      <c r="S41" s="42">
        <v>0.7287160607455131</v>
      </c>
      <c r="T41" s="27">
        <v>60</v>
      </c>
      <c r="U41" s="125">
        <v>0.36585365853658536</v>
      </c>
      <c r="V41" s="28" t="s">
        <v>223</v>
      </c>
    </row>
    <row r="42" spans="1:22" ht="12.75">
      <c r="A42" s="143" t="s">
        <v>224</v>
      </c>
      <c r="B42" s="41">
        <v>2963</v>
      </c>
      <c r="C42" s="61">
        <v>0.2910894979860497</v>
      </c>
      <c r="D42" s="41">
        <v>2506</v>
      </c>
      <c r="E42" s="61">
        <v>0.4059614450024299</v>
      </c>
      <c r="F42" s="27">
        <v>173</v>
      </c>
      <c r="G42" s="42">
        <v>0.09686450167973125</v>
      </c>
      <c r="H42" s="27">
        <v>33</v>
      </c>
      <c r="I42" s="42">
        <v>0.19298245614035087</v>
      </c>
      <c r="J42" s="27">
        <v>247</v>
      </c>
      <c r="K42" s="150">
        <v>0.12137592137592138</v>
      </c>
      <c r="L42" s="41">
        <v>11801</v>
      </c>
      <c r="M42" s="145">
        <v>0.32240526732781466</v>
      </c>
      <c r="N42" s="27">
        <v>1168</v>
      </c>
      <c r="O42" s="61">
        <v>0.5</v>
      </c>
      <c r="P42" s="41">
        <v>9423</v>
      </c>
      <c r="Q42" s="42">
        <v>0.292403649227332</v>
      </c>
      <c r="R42" s="27">
        <v>606</v>
      </c>
      <c r="S42" s="42">
        <v>0.7222884386174017</v>
      </c>
      <c r="T42" s="27">
        <v>161</v>
      </c>
      <c r="U42" s="125">
        <v>0.33264462809917356</v>
      </c>
      <c r="V42" s="28" t="s">
        <v>224</v>
      </c>
    </row>
    <row r="43" spans="1:22" ht="12.75">
      <c r="A43" s="143" t="s">
        <v>225</v>
      </c>
      <c r="B43" s="41">
        <v>3691</v>
      </c>
      <c r="C43" s="61">
        <v>0.26576900921658986</v>
      </c>
      <c r="D43" s="41">
        <v>1833</v>
      </c>
      <c r="E43" s="61">
        <v>0.46831885539090445</v>
      </c>
      <c r="F43" s="27">
        <v>498</v>
      </c>
      <c r="G43" s="42">
        <v>0.13248204309656825</v>
      </c>
      <c r="H43" s="27">
        <v>916</v>
      </c>
      <c r="I43" s="42">
        <v>0.488272921108742</v>
      </c>
      <c r="J43" s="27">
        <v>435</v>
      </c>
      <c r="K43" s="150">
        <v>0.10074108383510885</v>
      </c>
      <c r="L43" s="41">
        <v>44473</v>
      </c>
      <c r="M43" s="145">
        <v>0.3420736866394893</v>
      </c>
      <c r="N43" s="27">
        <v>3235</v>
      </c>
      <c r="O43" s="61">
        <v>0.6576539947143728</v>
      </c>
      <c r="P43" s="41">
        <v>27039</v>
      </c>
      <c r="Q43" s="42">
        <v>0.25428606359267586</v>
      </c>
      <c r="R43" s="27">
        <v>13961</v>
      </c>
      <c r="S43" s="42">
        <v>0.773505457366059</v>
      </c>
      <c r="T43" s="27">
        <v>112</v>
      </c>
      <c r="U43" s="125">
        <v>0.22950819672131148</v>
      </c>
      <c r="V43" s="28" t="s">
        <v>225</v>
      </c>
    </row>
    <row r="44" spans="1:22" ht="12.75">
      <c r="A44" s="143" t="s">
        <v>226</v>
      </c>
      <c r="B44" s="41">
        <v>1222</v>
      </c>
      <c r="C44" s="61">
        <v>0.3902906419674225</v>
      </c>
      <c r="D44" s="41">
        <v>727</v>
      </c>
      <c r="E44" s="61">
        <v>0.4895622895622896</v>
      </c>
      <c r="F44" s="27">
        <v>116</v>
      </c>
      <c r="G44" s="42">
        <v>0.1710914454277286</v>
      </c>
      <c r="H44" s="27">
        <v>270</v>
      </c>
      <c r="I44" s="42">
        <v>0.5232558139534884</v>
      </c>
      <c r="J44" s="27">
        <v>107</v>
      </c>
      <c r="K44" s="150">
        <v>0.2399103139013453</v>
      </c>
      <c r="L44" s="41">
        <v>3289</v>
      </c>
      <c r="M44" s="145">
        <v>0.31913448476615563</v>
      </c>
      <c r="N44" s="27">
        <v>419</v>
      </c>
      <c r="O44" s="61">
        <v>0.6640253565768621</v>
      </c>
      <c r="P44" s="41">
        <v>2204</v>
      </c>
      <c r="Q44" s="42">
        <v>0.25162689804772237</v>
      </c>
      <c r="R44" s="27">
        <v>495</v>
      </c>
      <c r="S44" s="42">
        <v>0.7615384615384615</v>
      </c>
      <c r="T44" s="27">
        <v>75</v>
      </c>
      <c r="U44" s="125">
        <v>0.6048387096774194</v>
      </c>
      <c r="V44" s="28" t="s">
        <v>226</v>
      </c>
    </row>
    <row r="45" spans="1:22" ht="12.75">
      <c r="A45" s="143" t="s">
        <v>227</v>
      </c>
      <c r="B45" s="41">
        <v>1675</v>
      </c>
      <c r="C45" s="61">
        <v>0.34183673469387754</v>
      </c>
      <c r="D45" s="41">
        <v>1342</v>
      </c>
      <c r="E45" s="61">
        <v>0.4420289855072464</v>
      </c>
      <c r="F45" s="27">
        <v>112</v>
      </c>
      <c r="G45" s="42">
        <v>0.12641083521444696</v>
      </c>
      <c r="H45" s="27">
        <v>129</v>
      </c>
      <c r="I45" s="42">
        <v>0.4673913043478261</v>
      </c>
      <c r="J45" s="27">
        <v>91</v>
      </c>
      <c r="K45" s="150">
        <v>0.13131313131313133</v>
      </c>
      <c r="L45" s="41">
        <v>20540</v>
      </c>
      <c r="M45" s="145">
        <v>0.42473118279569894</v>
      </c>
      <c r="N45" s="27">
        <v>201</v>
      </c>
      <c r="O45" s="61">
        <v>0.39723320158102765</v>
      </c>
      <c r="P45" s="41">
        <v>7474</v>
      </c>
      <c r="Q45" s="42">
        <v>0.24804194875879465</v>
      </c>
      <c r="R45" s="27">
        <v>12763</v>
      </c>
      <c r="S45" s="42">
        <v>0.7314040114613181</v>
      </c>
      <c r="T45" s="27">
        <v>31</v>
      </c>
      <c r="U45" s="125">
        <v>0.2440944881889764</v>
      </c>
      <c r="V45" s="28" t="s">
        <v>227</v>
      </c>
    </row>
    <row r="46" spans="1:22" ht="12.75">
      <c r="A46" s="143" t="s">
        <v>228</v>
      </c>
      <c r="B46" s="41">
        <v>148</v>
      </c>
      <c r="C46" s="61">
        <v>0.294234592445328</v>
      </c>
      <c r="D46" s="41">
        <v>73</v>
      </c>
      <c r="E46" s="61">
        <v>0.4451219512195122</v>
      </c>
      <c r="F46" s="27">
        <v>25</v>
      </c>
      <c r="G46" s="42">
        <v>0.14705882352941177</v>
      </c>
      <c r="H46" s="27">
        <v>20</v>
      </c>
      <c r="I46" s="42">
        <v>0.30303030303030304</v>
      </c>
      <c r="J46" s="27">
        <v>25</v>
      </c>
      <c r="K46" s="150">
        <v>0.2631578947368421</v>
      </c>
      <c r="L46" s="41">
        <v>3656</v>
      </c>
      <c r="M46" s="145">
        <v>0.3326963326963327</v>
      </c>
      <c r="N46" s="27">
        <v>103</v>
      </c>
      <c r="O46" s="61">
        <v>0.5309278350515464</v>
      </c>
      <c r="P46" s="41">
        <v>2125</v>
      </c>
      <c r="Q46" s="42">
        <v>0.2364526538333148</v>
      </c>
      <c r="R46" s="27">
        <v>34</v>
      </c>
      <c r="S46" s="42">
        <v>0.6415094339622641</v>
      </c>
      <c r="T46" s="27">
        <v>14</v>
      </c>
      <c r="U46" s="125">
        <v>0.5185185185185185</v>
      </c>
      <c r="V46" s="28" t="s">
        <v>228</v>
      </c>
    </row>
    <row r="47" spans="1:22" ht="12.75">
      <c r="A47" s="143" t="s">
        <v>229</v>
      </c>
      <c r="B47" s="41">
        <v>2535</v>
      </c>
      <c r="C47" s="61">
        <v>0.33254624163715074</v>
      </c>
      <c r="D47" s="41">
        <v>1994</v>
      </c>
      <c r="E47" s="61">
        <v>0.47771921418303787</v>
      </c>
      <c r="F47" s="27">
        <v>182</v>
      </c>
      <c r="G47" s="42">
        <v>0.12517193947730398</v>
      </c>
      <c r="H47" s="27">
        <v>184</v>
      </c>
      <c r="I47" s="42">
        <v>0.29160063391442154</v>
      </c>
      <c r="J47" s="27">
        <v>173</v>
      </c>
      <c r="K47" s="150">
        <v>0.12805329385640266</v>
      </c>
      <c r="L47" s="41">
        <v>27876</v>
      </c>
      <c r="M47" s="145">
        <v>0.3655341524501383</v>
      </c>
      <c r="N47" s="27">
        <v>356</v>
      </c>
      <c r="O47" s="61">
        <v>0.4238095238095238</v>
      </c>
      <c r="P47" s="41">
        <v>15354</v>
      </c>
      <c r="Q47" s="42">
        <v>0.260887295464972</v>
      </c>
      <c r="R47" s="27">
        <v>12057</v>
      </c>
      <c r="S47" s="42">
        <v>0.7433415536374846</v>
      </c>
      <c r="T47" s="27">
        <v>53</v>
      </c>
      <c r="U47" s="125">
        <v>0.30113636363636365</v>
      </c>
      <c r="V47" s="28" t="s">
        <v>229</v>
      </c>
    </row>
    <row r="48" spans="1:22" ht="12.75">
      <c r="A48" s="143" t="s">
        <v>230</v>
      </c>
      <c r="B48" s="41">
        <v>33573</v>
      </c>
      <c r="C48" s="61">
        <v>0.2876149028947391</v>
      </c>
      <c r="D48" s="41">
        <v>31254</v>
      </c>
      <c r="E48" s="61">
        <v>0.33157928239512824</v>
      </c>
      <c r="F48" s="27">
        <v>735</v>
      </c>
      <c r="G48" s="42">
        <v>0.10325934251194156</v>
      </c>
      <c r="H48" s="27">
        <v>817</v>
      </c>
      <c r="I48" s="42">
        <v>0.23736199883788495</v>
      </c>
      <c r="J48" s="27">
        <v>762</v>
      </c>
      <c r="K48" s="150">
        <v>0.06410364263481114</v>
      </c>
      <c r="L48" s="41">
        <v>96311</v>
      </c>
      <c r="M48" s="145">
        <v>0.3682218407459942</v>
      </c>
      <c r="N48" s="27">
        <v>40142</v>
      </c>
      <c r="O48" s="61">
        <v>0.45117565076653326</v>
      </c>
      <c r="P48" s="41">
        <v>30384</v>
      </c>
      <c r="Q48" s="42">
        <v>0.22899002916638406</v>
      </c>
      <c r="R48" s="27">
        <v>25211</v>
      </c>
      <c r="S48" s="42">
        <v>0.6634473684210527</v>
      </c>
      <c r="T48" s="27">
        <v>293</v>
      </c>
      <c r="U48" s="125">
        <v>0.2656391659111514</v>
      </c>
      <c r="V48" s="28" t="s">
        <v>230</v>
      </c>
    </row>
    <row r="49" spans="1:22" ht="12.75">
      <c r="A49" s="143" t="s">
        <v>231</v>
      </c>
      <c r="B49" s="41">
        <v>2065</v>
      </c>
      <c r="C49" s="61">
        <v>0.27503995737879594</v>
      </c>
      <c r="D49" s="41">
        <v>1773</v>
      </c>
      <c r="E49" s="61">
        <v>0.3563819095477387</v>
      </c>
      <c r="F49" s="27">
        <v>140</v>
      </c>
      <c r="G49" s="42">
        <v>0.10471204188481675</v>
      </c>
      <c r="H49" s="27">
        <v>22</v>
      </c>
      <c r="I49" s="42">
        <v>0.1896551724137931</v>
      </c>
      <c r="J49" s="27">
        <v>128</v>
      </c>
      <c r="K49" s="150">
        <v>0.11940298507462686</v>
      </c>
      <c r="L49" s="41">
        <v>6782</v>
      </c>
      <c r="M49" s="145">
        <v>0.15590446196639157</v>
      </c>
      <c r="N49" s="27">
        <v>1024</v>
      </c>
      <c r="O49" s="61">
        <v>0.45511111111111113</v>
      </c>
      <c r="P49" s="41">
        <v>5152</v>
      </c>
      <c r="Q49" s="42">
        <v>0.12877102651903322</v>
      </c>
      <c r="R49" s="27">
        <v>191</v>
      </c>
      <c r="S49" s="42">
        <v>0.6749116607773852</v>
      </c>
      <c r="T49" s="27">
        <v>116</v>
      </c>
      <c r="U49" s="125">
        <v>0.26126126126126126</v>
      </c>
      <c r="V49" s="28" t="s">
        <v>231</v>
      </c>
    </row>
    <row r="50" spans="1:22" ht="12.75">
      <c r="A50" s="143" t="s">
        <v>232</v>
      </c>
      <c r="B50" s="41">
        <v>4972</v>
      </c>
      <c r="C50" s="61">
        <v>0.2503020539669754</v>
      </c>
      <c r="D50" s="41">
        <v>3705</v>
      </c>
      <c r="E50" s="61">
        <v>0.4396060749881348</v>
      </c>
      <c r="F50" s="27">
        <v>379</v>
      </c>
      <c r="G50" s="42">
        <v>0.0990073145245559</v>
      </c>
      <c r="H50" s="27">
        <v>584</v>
      </c>
      <c r="I50" s="42">
        <v>0.2825350749879052</v>
      </c>
      <c r="J50" s="27">
        <v>303</v>
      </c>
      <c r="K50" s="150">
        <v>0.05477223427331887</v>
      </c>
      <c r="L50" s="41">
        <v>25715</v>
      </c>
      <c r="M50" s="145">
        <v>0.32663922973350606</v>
      </c>
      <c r="N50" s="27">
        <v>631</v>
      </c>
      <c r="O50" s="61">
        <v>0.3878303626306085</v>
      </c>
      <c r="P50" s="41">
        <v>11742</v>
      </c>
      <c r="Q50" s="42">
        <v>0.20769802242898078</v>
      </c>
      <c r="R50" s="27">
        <v>13174</v>
      </c>
      <c r="S50" s="42">
        <v>0.6643134486410166</v>
      </c>
      <c r="T50" s="27">
        <v>119</v>
      </c>
      <c r="U50" s="125">
        <v>0.20203735144312393</v>
      </c>
      <c r="V50" s="28" t="s">
        <v>232</v>
      </c>
    </row>
    <row r="51" spans="1:22" ht="12.75">
      <c r="A51" s="143" t="s">
        <v>233</v>
      </c>
      <c r="B51" s="41">
        <v>66</v>
      </c>
      <c r="C51" s="61">
        <v>0.1736842105263158</v>
      </c>
      <c r="D51" s="41">
        <v>5</v>
      </c>
      <c r="E51" s="61">
        <v>0.2</v>
      </c>
      <c r="F51" s="27">
        <v>41</v>
      </c>
      <c r="G51" s="42">
        <v>0.17672413793103448</v>
      </c>
      <c r="H51" s="27">
        <v>4</v>
      </c>
      <c r="I51" s="42">
        <v>0.21052631578947367</v>
      </c>
      <c r="J51" s="27">
        <v>15</v>
      </c>
      <c r="K51" s="150">
        <v>0.14705882352941177</v>
      </c>
      <c r="L51" s="41">
        <v>1859</v>
      </c>
      <c r="M51" s="145">
        <v>0.31497797356828194</v>
      </c>
      <c r="N51" s="27">
        <v>12</v>
      </c>
      <c r="O51" s="61">
        <v>0.3870967741935484</v>
      </c>
      <c r="P51" s="41">
        <v>1821</v>
      </c>
      <c r="Q51" s="42">
        <v>0.3129941560673771</v>
      </c>
      <c r="R51" s="27">
        <v>22</v>
      </c>
      <c r="S51" s="42">
        <v>0.6285714285714286</v>
      </c>
      <c r="T51" s="27">
        <v>1</v>
      </c>
      <c r="U51" s="125">
        <v>0.09090909090909091</v>
      </c>
      <c r="V51" s="28" t="s">
        <v>233</v>
      </c>
    </row>
    <row r="52" spans="1:22" ht="12.75">
      <c r="A52" s="143" t="s">
        <v>234</v>
      </c>
      <c r="B52" s="41">
        <v>4778</v>
      </c>
      <c r="C52" s="61">
        <v>0.2473212899218386</v>
      </c>
      <c r="D52" s="41">
        <v>3408</v>
      </c>
      <c r="E52" s="61">
        <v>0.395910780669145</v>
      </c>
      <c r="F52" s="27">
        <v>416</v>
      </c>
      <c r="G52" s="42">
        <v>0.09418157120217342</v>
      </c>
      <c r="H52" s="27">
        <v>191</v>
      </c>
      <c r="I52" s="42">
        <v>0.22819593787335724</v>
      </c>
      <c r="J52" s="27">
        <v>741</v>
      </c>
      <c r="K52" s="150">
        <v>0.1369179600886918</v>
      </c>
      <c r="L52" s="41">
        <v>18160</v>
      </c>
      <c r="M52" s="145">
        <v>0.30113089908135177</v>
      </c>
      <c r="N52" s="27">
        <v>2237</v>
      </c>
      <c r="O52" s="61">
        <v>0.4769722814498934</v>
      </c>
      <c r="P52" s="41">
        <v>12967</v>
      </c>
      <c r="Q52" s="42">
        <v>0.25779324055666003</v>
      </c>
      <c r="R52" s="27">
        <v>1560</v>
      </c>
      <c r="S52" s="42">
        <v>0.6188020626735422</v>
      </c>
      <c r="T52" s="27">
        <v>376</v>
      </c>
      <c r="U52" s="125">
        <v>0.3042071197411003</v>
      </c>
      <c r="V52" s="28" t="s">
        <v>234</v>
      </c>
    </row>
    <row r="53" spans="1:22" ht="12.75">
      <c r="A53" s="143" t="s">
        <v>235</v>
      </c>
      <c r="B53" s="41">
        <v>1692</v>
      </c>
      <c r="C53" s="61">
        <v>0.2583206106870229</v>
      </c>
      <c r="D53" s="41">
        <v>1256</v>
      </c>
      <c r="E53" s="61">
        <v>0.39091192032368505</v>
      </c>
      <c r="F53" s="27">
        <v>165</v>
      </c>
      <c r="G53" s="42">
        <v>0.12790697674418605</v>
      </c>
      <c r="H53" s="27">
        <v>46</v>
      </c>
      <c r="I53" s="42">
        <v>0.24468085106382978</v>
      </c>
      <c r="J53" s="27">
        <v>219</v>
      </c>
      <c r="K53" s="150">
        <v>0.11857065511640498</v>
      </c>
      <c r="L53" s="41">
        <v>19307</v>
      </c>
      <c r="M53" s="145">
        <v>0.3111171987044169</v>
      </c>
      <c r="N53" s="27">
        <v>1151</v>
      </c>
      <c r="O53" s="61">
        <v>0.5544315992292871</v>
      </c>
      <c r="P53" s="41">
        <v>12117</v>
      </c>
      <c r="Q53" s="42">
        <v>0.23116105154717845</v>
      </c>
      <c r="R53" s="27">
        <v>5245</v>
      </c>
      <c r="S53" s="42">
        <v>0.8428410734372489</v>
      </c>
      <c r="T53" s="27">
        <v>133</v>
      </c>
      <c r="U53" s="125">
        <v>0.35656836461126007</v>
      </c>
      <c r="V53" s="28" t="s">
        <v>235</v>
      </c>
    </row>
    <row r="54" spans="1:22" ht="12.75">
      <c r="A54" s="143" t="s">
        <v>236</v>
      </c>
      <c r="B54" s="41">
        <v>80</v>
      </c>
      <c r="C54" s="61">
        <v>0.1762114537444934</v>
      </c>
      <c r="D54" s="41">
        <v>11</v>
      </c>
      <c r="E54" s="61">
        <v>0.22916666666666666</v>
      </c>
      <c r="F54" s="27">
        <v>47</v>
      </c>
      <c r="G54" s="42">
        <v>0.18725099601593626</v>
      </c>
      <c r="H54" s="27">
        <v>9</v>
      </c>
      <c r="I54" s="42">
        <v>0.3103448275862069</v>
      </c>
      <c r="J54" s="27">
        <v>12</v>
      </c>
      <c r="K54" s="150">
        <v>0.0967741935483871</v>
      </c>
      <c r="L54" s="41">
        <v>7485</v>
      </c>
      <c r="M54" s="145">
        <v>0.3561741613133476</v>
      </c>
      <c r="N54" s="27">
        <v>19</v>
      </c>
      <c r="O54" s="61">
        <v>0.48717948717948717</v>
      </c>
      <c r="P54" s="41">
        <v>6892</v>
      </c>
      <c r="Q54" s="42">
        <v>0.3409180846853977</v>
      </c>
      <c r="R54" s="27">
        <v>556</v>
      </c>
      <c r="S54" s="42">
        <v>0.7722222222222223</v>
      </c>
      <c r="T54" s="27">
        <v>8</v>
      </c>
      <c r="U54" s="125">
        <v>0.38095238095238093</v>
      </c>
      <c r="V54" s="28" t="s">
        <v>236</v>
      </c>
    </row>
    <row r="55" spans="1:22" ht="13.5" thickBot="1">
      <c r="A55" s="143" t="s">
        <v>237</v>
      </c>
      <c r="B55" s="41">
        <v>117</v>
      </c>
      <c r="C55" s="103">
        <v>0.30952380952380953</v>
      </c>
      <c r="D55" s="41">
        <v>93</v>
      </c>
      <c r="E55" s="103">
        <v>0.42857142857142855</v>
      </c>
      <c r="F55" s="27">
        <v>15</v>
      </c>
      <c r="G55" s="42">
        <v>0.13636363636363635</v>
      </c>
      <c r="H55" s="27">
        <v>0</v>
      </c>
      <c r="I55" s="42">
        <v>0</v>
      </c>
      <c r="J55" s="27">
        <v>9</v>
      </c>
      <c r="K55" s="150">
        <v>0.1875</v>
      </c>
      <c r="L55" s="41">
        <v>1970</v>
      </c>
      <c r="M55" s="145">
        <v>0.3381974248927039</v>
      </c>
      <c r="N55" s="27">
        <v>228</v>
      </c>
      <c r="O55" s="103">
        <v>0.5601965601965602</v>
      </c>
      <c r="P55" s="41">
        <v>1533</v>
      </c>
      <c r="Q55" s="42">
        <v>0.30058823529411766</v>
      </c>
      <c r="R55" s="27">
        <v>27</v>
      </c>
      <c r="S55" s="42">
        <v>0.5510204081632653</v>
      </c>
      <c r="T55" s="27">
        <v>7</v>
      </c>
      <c r="U55" s="125">
        <v>0.5</v>
      </c>
      <c r="V55" s="28" t="s">
        <v>237</v>
      </c>
    </row>
    <row r="56" spans="1:22" ht="13.5" thickBot="1">
      <c r="A56" s="151" t="s">
        <v>262</v>
      </c>
      <c r="B56" s="152">
        <v>298332</v>
      </c>
      <c r="C56" s="153">
        <v>0.31529819592259484</v>
      </c>
      <c r="D56" s="152">
        <v>234317</v>
      </c>
      <c r="E56" s="153">
        <v>0.4194876642337073</v>
      </c>
      <c r="F56" s="154">
        <v>16054</v>
      </c>
      <c r="G56" s="153">
        <v>0.11776183559995893</v>
      </c>
      <c r="H56" s="154">
        <v>27815</v>
      </c>
      <c r="I56" s="153">
        <v>0.39413648472482005</v>
      </c>
      <c r="J56" s="154">
        <v>19804</v>
      </c>
      <c r="K56" s="155">
        <v>0.11042589019861494</v>
      </c>
      <c r="L56" s="152">
        <v>1105404</v>
      </c>
      <c r="M56" s="156">
        <v>0.3542724221358249</v>
      </c>
      <c r="N56" s="154">
        <v>165520</v>
      </c>
      <c r="O56" s="153">
        <v>0.49550210301007347</v>
      </c>
      <c r="P56" s="152">
        <v>537423</v>
      </c>
      <c r="Q56" s="153">
        <v>0.2435694127255266</v>
      </c>
      <c r="R56" s="154">
        <v>368285</v>
      </c>
      <c r="S56" s="153">
        <v>0.7254974577990706</v>
      </c>
      <c r="T56" s="154">
        <v>10146</v>
      </c>
      <c r="U56" s="153">
        <v>0.29853469075501676</v>
      </c>
      <c r="V56" s="157" t="s">
        <v>262</v>
      </c>
    </row>
    <row r="58" spans="7:8" ht="12.75">
      <c r="G58"/>
      <c r="H58"/>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L531"/>
  <sheetViews>
    <sheetView tabSelected="1" zoomScale="200" zoomScaleNormal="200" workbookViewId="0" topLeftCell="A512">
      <selection activeCell="A534" sqref="A534"/>
    </sheetView>
  </sheetViews>
  <sheetFormatPr defaultColWidth="11.421875" defaultRowHeight="12.75"/>
  <cols>
    <col min="1" max="1" width="37.7109375" style="0" customWidth="1"/>
    <col min="2" max="2" width="8.8515625" style="0" customWidth="1"/>
    <col min="3" max="3" width="8.421875" style="0" customWidth="1"/>
    <col min="4" max="4" width="8.8515625" style="0" customWidth="1"/>
    <col min="5" max="5" width="11.8515625" style="0" customWidth="1"/>
    <col min="6" max="6" width="7.8515625" style="0" customWidth="1"/>
    <col min="7" max="8" width="10.421875" style="0" customWidth="1"/>
    <col min="9" max="9" width="13.140625" style="0" customWidth="1"/>
    <col min="10" max="11" width="17.00390625" style="0" customWidth="1"/>
    <col min="12" max="12" width="10.421875" style="0" customWidth="1"/>
    <col min="13" max="16384" width="8.8515625" style="0" customWidth="1"/>
  </cols>
  <sheetData>
    <row r="1" spans="2:9" ht="21.75" thickBot="1">
      <c r="B1" s="417" t="s">
        <v>3</v>
      </c>
      <c r="C1" s="418"/>
      <c r="D1" s="418"/>
      <c r="E1" s="418"/>
      <c r="F1" s="418"/>
      <c r="G1" s="418"/>
      <c r="H1" s="418"/>
      <c r="I1" s="419"/>
    </row>
    <row r="2" spans="2:9" ht="35.25" customHeight="1" thickBot="1">
      <c r="B2" s="416" t="s">
        <v>242</v>
      </c>
      <c r="C2" s="400"/>
      <c r="D2" s="413" t="s">
        <v>185</v>
      </c>
      <c r="E2" s="414"/>
      <c r="F2" s="414"/>
      <c r="G2" s="415"/>
      <c r="H2" s="399" t="s">
        <v>323</v>
      </c>
      <c r="I2" s="400"/>
    </row>
    <row r="3" spans="2:12" ht="58.5" customHeight="1" thickBot="1">
      <c r="B3" s="338" t="s">
        <v>152</v>
      </c>
      <c r="C3" s="339" t="s">
        <v>250</v>
      </c>
      <c r="D3" s="340" t="s">
        <v>150</v>
      </c>
      <c r="E3" s="341" t="s">
        <v>252</v>
      </c>
      <c r="F3" s="342" t="s">
        <v>251</v>
      </c>
      <c r="G3" s="342" t="s">
        <v>176</v>
      </c>
      <c r="H3" s="356" t="s">
        <v>106</v>
      </c>
      <c r="I3" s="355" t="s">
        <v>107</v>
      </c>
      <c r="J3" s="43"/>
      <c r="K3" s="43"/>
      <c r="L3" s="40"/>
    </row>
    <row r="4" spans="1:12" ht="12.75">
      <c r="A4" t="s">
        <v>762</v>
      </c>
      <c r="B4" s="343">
        <v>0.2305194805194805</v>
      </c>
      <c r="C4" s="149">
        <v>0.3032258064516129</v>
      </c>
      <c r="D4" s="343">
        <v>0.35</v>
      </c>
      <c r="E4" s="140">
        <v>0.46613545816733065</v>
      </c>
      <c r="F4" s="140">
        <v>0.24136496046608405</v>
      </c>
      <c r="G4" s="149">
        <v>0.5411255411255411</v>
      </c>
      <c r="H4" s="144">
        <v>0.09978917779339423</v>
      </c>
      <c r="I4" s="149">
        <v>0.11524947294448348</v>
      </c>
      <c r="J4" s="5"/>
      <c r="K4" s="5"/>
      <c r="L4" s="5"/>
    </row>
    <row r="5" spans="1:12" ht="12.75">
      <c r="A5" t="s">
        <v>763</v>
      </c>
      <c r="B5" s="173">
        <v>0.125</v>
      </c>
      <c r="C5" s="150">
        <v>0.16326530612244897</v>
      </c>
      <c r="D5" s="173">
        <v>0.26131221719457015</v>
      </c>
      <c r="E5" s="42">
        <v>0.3333333333333333</v>
      </c>
      <c r="F5" s="42">
        <v>0.19508958195089582</v>
      </c>
      <c r="G5" s="150">
        <v>0.6652892561983471</v>
      </c>
      <c r="H5" s="145">
        <v>0.023255813953488372</v>
      </c>
      <c r="I5" s="150">
        <v>0.02748414376321353</v>
      </c>
      <c r="J5" s="5"/>
      <c r="K5" s="5"/>
      <c r="L5" s="5"/>
    </row>
    <row r="6" spans="1:12" ht="12.75">
      <c r="A6" t="s">
        <v>764</v>
      </c>
      <c r="B6" s="173">
        <v>0.125</v>
      </c>
      <c r="C6" s="150">
        <v>0.09523809523809523</v>
      </c>
      <c r="D6" s="173">
        <v>0.2844311377245509</v>
      </c>
      <c r="E6" s="42">
        <v>0.5</v>
      </c>
      <c r="F6" s="42">
        <v>0.19611650485436893</v>
      </c>
      <c r="G6" s="150">
        <v>0.5802047781569966</v>
      </c>
      <c r="H6" s="145">
        <v>0.028132992327365727</v>
      </c>
      <c r="I6" s="150">
        <v>0.023017902813299233</v>
      </c>
      <c r="J6" s="5"/>
      <c r="K6" s="5"/>
      <c r="L6" s="5"/>
    </row>
    <row r="7" spans="1:12" ht="12.75">
      <c r="A7" t="s">
        <v>765</v>
      </c>
      <c r="B7" s="173">
        <v>0.11214953271028037</v>
      </c>
      <c r="C7" s="150">
        <v>0.08</v>
      </c>
      <c r="D7" s="173">
        <v>0.30995670995670993</v>
      </c>
      <c r="E7" s="42">
        <v>0.14285714285714285</v>
      </c>
      <c r="F7" s="42">
        <v>0.2282958199356913</v>
      </c>
      <c r="G7" s="150">
        <v>0.6697674418604651</v>
      </c>
      <c r="H7" s="145">
        <v>0.032432432432432434</v>
      </c>
      <c r="I7" s="150">
        <v>0.01891891891891892</v>
      </c>
      <c r="J7" s="5"/>
      <c r="K7" s="5"/>
      <c r="L7" s="5"/>
    </row>
    <row r="8" spans="1:12" ht="12.75">
      <c r="A8" t="s">
        <v>766</v>
      </c>
      <c r="B8" s="173">
        <v>0.20291777188328913</v>
      </c>
      <c r="C8" s="150">
        <v>0.2608695652173913</v>
      </c>
      <c r="D8" s="173">
        <v>0.4291229340089275</v>
      </c>
      <c r="E8" s="42">
        <v>0.3</v>
      </c>
      <c r="F8" s="42">
        <v>0.16434740882917467</v>
      </c>
      <c r="G8" s="150">
        <v>0.7027491408934707</v>
      </c>
      <c r="H8" s="145">
        <v>0.04123989218328841</v>
      </c>
      <c r="I8" s="150">
        <v>0.03315363881401617</v>
      </c>
      <c r="J8" s="5"/>
      <c r="K8" s="5"/>
      <c r="L8" s="5"/>
    </row>
    <row r="9" spans="1:12" ht="12.75">
      <c r="A9" t="s">
        <v>767</v>
      </c>
      <c r="B9" s="173">
        <v>0.06796116504854369</v>
      </c>
      <c r="C9" s="150">
        <v>0.16</v>
      </c>
      <c r="D9" s="173">
        <v>0.22254127781765973</v>
      </c>
      <c r="E9" s="42">
        <v>0</v>
      </c>
      <c r="F9" s="42">
        <v>0.1217750257997936</v>
      </c>
      <c r="G9" s="150">
        <v>0.4648910411622276</v>
      </c>
      <c r="H9" s="145">
        <v>0.022082018927444796</v>
      </c>
      <c r="I9" s="150">
        <v>0.012618296529968454</v>
      </c>
      <c r="J9" s="5"/>
      <c r="K9" s="5"/>
      <c r="L9" s="5"/>
    </row>
    <row r="10" spans="1:12" ht="12.75">
      <c r="A10" t="s">
        <v>768</v>
      </c>
      <c r="B10" s="173">
        <v>0.19941348973607037</v>
      </c>
      <c r="C10" s="150">
        <v>0.32142857142857145</v>
      </c>
      <c r="D10" s="173">
        <v>0.31711880261927033</v>
      </c>
      <c r="E10" s="42">
        <v>0.2916666666666667</v>
      </c>
      <c r="F10" s="42">
        <v>0.18104222821203952</v>
      </c>
      <c r="G10" s="150">
        <v>0.6440129449838188</v>
      </c>
      <c r="H10" s="145">
        <v>0.06267281105990784</v>
      </c>
      <c r="I10" s="150">
        <v>0.03133640552995392</v>
      </c>
      <c r="J10" s="5"/>
      <c r="K10" s="5"/>
      <c r="L10" s="5"/>
    </row>
    <row r="11" spans="1:12" ht="12.75">
      <c r="A11" t="s">
        <v>769</v>
      </c>
      <c r="B11" s="173">
        <v>0.25193798449612403</v>
      </c>
      <c r="C11" s="150">
        <v>0.2619047619047619</v>
      </c>
      <c r="D11" s="173">
        <v>0.43480593811482743</v>
      </c>
      <c r="E11" s="42">
        <v>0.26666666666666666</v>
      </c>
      <c r="F11" s="42">
        <v>0.22865186111979982</v>
      </c>
      <c r="G11" s="150">
        <v>0.7192832764505119</v>
      </c>
      <c r="H11" s="145">
        <v>0.026041666666666668</v>
      </c>
      <c r="I11" s="150">
        <v>0.006009615384615385</v>
      </c>
      <c r="J11" s="5"/>
      <c r="K11" s="5"/>
      <c r="L11" s="5"/>
    </row>
    <row r="12" spans="1:12" ht="12.75">
      <c r="A12" t="s">
        <v>770</v>
      </c>
      <c r="B12" s="173">
        <v>0.20642201834862386</v>
      </c>
      <c r="C12" s="150">
        <v>0.2268041237113402</v>
      </c>
      <c r="D12" s="173">
        <v>0.500503524672709</v>
      </c>
      <c r="E12" s="42">
        <v>0.35294117647058826</v>
      </c>
      <c r="F12" s="42">
        <v>0.1694468832309043</v>
      </c>
      <c r="G12" s="150">
        <v>0.7132556849694953</v>
      </c>
      <c r="H12" s="145">
        <v>0.029296875</v>
      </c>
      <c r="I12" s="150">
        <v>0.018229166666666668</v>
      </c>
      <c r="J12" s="5"/>
      <c r="K12" s="5"/>
      <c r="L12" s="5"/>
    </row>
    <row r="13" spans="1:12" ht="12.75">
      <c r="A13" t="s">
        <v>771</v>
      </c>
      <c r="B13" s="173">
        <v>0.2222222222222222</v>
      </c>
      <c r="C13" s="150">
        <v>0.20441988950276244</v>
      </c>
      <c r="D13" s="173">
        <v>0.29561752988047807</v>
      </c>
      <c r="E13" s="42">
        <v>0.15384615384615385</v>
      </c>
      <c r="F13" s="42">
        <v>0.22126436781609196</v>
      </c>
      <c r="G13" s="150">
        <v>0.6989795918367347</v>
      </c>
      <c r="H13" s="145">
        <v>0.11031175059952038</v>
      </c>
      <c r="I13" s="150">
        <v>0.09352517985611511</v>
      </c>
      <c r="J13" s="5"/>
      <c r="K13" s="5"/>
      <c r="L13" s="5"/>
    </row>
    <row r="14" spans="1:12" ht="12.75">
      <c r="A14" t="s">
        <v>772</v>
      </c>
      <c r="B14" s="173">
        <v>0.1581196581196581</v>
      </c>
      <c r="C14" s="150">
        <v>0.2230769230769231</v>
      </c>
      <c r="D14" s="173">
        <v>0.12322064056939502</v>
      </c>
      <c r="E14" s="42">
        <v>0.23076923076923078</v>
      </c>
      <c r="F14" s="42">
        <v>0.08375125376128385</v>
      </c>
      <c r="G14" s="150">
        <v>0.4430379746835443</v>
      </c>
      <c r="H14" s="145">
        <v>0.1178343949044586</v>
      </c>
      <c r="I14" s="150">
        <v>0.10191082802547771</v>
      </c>
      <c r="J14" s="5"/>
      <c r="K14" s="5"/>
      <c r="L14" s="5"/>
    </row>
    <row r="15" spans="1:12" ht="12.75">
      <c r="A15" t="s">
        <v>773</v>
      </c>
      <c r="B15" s="173">
        <v>0.1619718309859155</v>
      </c>
      <c r="C15" s="150">
        <v>0.3148148148148148</v>
      </c>
      <c r="D15" s="173">
        <v>0.3439922480620155</v>
      </c>
      <c r="E15" s="42">
        <v>0.125</v>
      </c>
      <c r="F15" s="42">
        <v>0.15408320493066255</v>
      </c>
      <c r="G15" s="150">
        <v>0.6728476821192053</v>
      </c>
      <c r="H15" s="145">
        <v>0.03137789904502047</v>
      </c>
      <c r="I15" s="150">
        <v>0.02455661664392906</v>
      </c>
      <c r="J15" s="5"/>
      <c r="K15" s="5"/>
      <c r="L15" s="5"/>
    </row>
    <row r="16" spans="1:12" ht="12.75">
      <c r="A16" t="s">
        <v>774</v>
      </c>
      <c r="B16" s="173">
        <v>0.3875838926174497</v>
      </c>
      <c r="C16" s="150">
        <v>0.4435483870967742</v>
      </c>
      <c r="D16" s="173">
        <v>0.25576923076923075</v>
      </c>
      <c r="E16" s="42">
        <v>0.4444444444444444</v>
      </c>
      <c r="F16" s="42">
        <v>0.23979057591623038</v>
      </c>
      <c r="G16" s="150">
        <v>0.5714285714285714</v>
      </c>
      <c r="H16" s="145">
        <v>0.30275229357798167</v>
      </c>
      <c r="I16" s="150">
        <v>0.34076015727391873</v>
      </c>
      <c r="J16" s="5"/>
      <c r="K16" s="5"/>
      <c r="L16" s="5"/>
    </row>
    <row r="17" spans="1:12" ht="12.75">
      <c r="A17" t="s">
        <v>775</v>
      </c>
      <c r="B17" s="173">
        <v>0.2988505747126437</v>
      </c>
      <c r="C17" s="150">
        <v>0.47761194029850745</v>
      </c>
      <c r="D17" s="173">
        <v>0.4426417255201374</v>
      </c>
      <c r="E17" s="42">
        <v>0.3835616438356164</v>
      </c>
      <c r="F17" s="42">
        <v>0.23583617747440272</v>
      </c>
      <c r="G17" s="150">
        <v>0.7217668488160291</v>
      </c>
      <c r="H17" s="145">
        <v>0.06303030303030303</v>
      </c>
      <c r="I17" s="150">
        <v>0.06303030303030303</v>
      </c>
      <c r="J17" s="5"/>
      <c r="K17" s="5"/>
      <c r="L17" s="5"/>
    </row>
    <row r="18" spans="1:12" ht="12.75">
      <c r="A18" t="s">
        <v>776</v>
      </c>
      <c r="B18" s="173">
        <v>0.4308510638297872</v>
      </c>
      <c r="C18" s="150">
        <v>0.47183098591549294</v>
      </c>
      <c r="D18" s="173">
        <v>0.3532646048109966</v>
      </c>
      <c r="E18" s="42">
        <v>0.3939393939393939</v>
      </c>
      <c r="F18" s="42">
        <v>0.3131868131868132</v>
      </c>
      <c r="G18" s="150">
        <v>0.7459016393442623</v>
      </c>
      <c r="H18" s="145">
        <v>0.23964497041420119</v>
      </c>
      <c r="I18" s="150">
        <v>0.21745562130177515</v>
      </c>
      <c r="J18" s="5"/>
      <c r="K18" s="5"/>
      <c r="L18" s="5"/>
    </row>
    <row r="19" spans="1:12" ht="12.75">
      <c r="A19" t="s">
        <v>777</v>
      </c>
      <c r="B19" s="173">
        <v>0.32098765432098764</v>
      </c>
      <c r="C19" s="150">
        <v>0.3025210084033613</v>
      </c>
      <c r="D19" s="173">
        <v>0.2755102040816326</v>
      </c>
      <c r="E19" s="42">
        <v>0.4691358024691358</v>
      </c>
      <c r="F19" s="42">
        <v>0.2575452716297787</v>
      </c>
      <c r="G19" s="150">
        <v>0.6792452830188679</v>
      </c>
      <c r="H19" s="145">
        <v>0.3044496487119438</v>
      </c>
      <c r="I19" s="150">
        <v>0.25526932084309134</v>
      </c>
      <c r="J19" s="5"/>
      <c r="K19" s="5"/>
      <c r="L19" s="5"/>
    </row>
    <row r="20" spans="1:12" ht="12.75">
      <c r="A20" t="s">
        <v>778</v>
      </c>
      <c r="B20" s="173">
        <v>0.3986175115207373</v>
      </c>
      <c r="C20" s="150">
        <v>0.4260355029585799</v>
      </c>
      <c r="D20" s="173">
        <v>0.37509491268033407</v>
      </c>
      <c r="E20" s="42">
        <v>0.5136363636363637</v>
      </c>
      <c r="F20" s="42">
        <v>0.30078125</v>
      </c>
      <c r="G20" s="150">
        <v>0.2972972972972973</v>
      </c>
      <c r="H20" s="145">
        <v>0.2593703148425787</v>
      </c>
      <c r="I20" s="150">
        <v>0.5547226386806596</v>
      </c>
      <c r="J20" s="5"/>
      <c r="K20" s="5"/>
      <c r="L20" s="5"/>
    </row>
    <row r="21" spans="1:12" ht="12.75">
      <c r="A21" t="s">
        <v>779</v>
      </c>
      <c r="B21" s="173">
        <v>0.431924882629108</v>
      </c>
      <c r="C21" s="150">
        <v>0.5120481927710844</v>
      </c>
      <c r="D21" s="173">
        <v>0.4861845972957084</v>
      </c>
      <c r="E21" s="42">
        <v>0.5061728395061729</v>
      </c>
      <c r="F21" s="42">
        <v>0.2550761421319797</v>
      </c>
      <c r="G21" s="150">
        <v>0.625</v>
      </c>
      <c r="H21" s="145">
        <v>0.10010881392818281</v>
      </c>
      <c r="I21" s="150">
        <v>0.18171926006528835</v>
      </c>
      <c r="J21" s="5"/>
      <c r="K21" s="5"/>
      <c r="L21" s="5"/>
    </row>
    <row r="22" spans="1:12" ht="12.75">
      <c r="A22" t="s">
        <v>780</v>
      </c>
      <c r="B22" s="173">
        <v>0.4651453278885419</v>
      </c>
      <c r="C22" s="150">
        <v>0.529455374964357</v>
      </c>
      <c r="D22" s="173">
        <v>0.3580612218178009</v>
      </c>
      <c r="E22" s="42">
        <v>0.5607080799304952</v>
      </c>
      <c r="F22" s="42">
        <v>0.23717872086072922</v>
      </c>
      <c r="G22" s="150">
        <v>0.686105476673428</v>
      </c>
      <c r="H22" s="145">
        <v>0.4145401609864703</v>
      </c>
      <c r="I22" s="150">
        <v>0.6185562596334989</v>
      </c>
      <c r="J22" s="5"/>
      <c r="K22" s="5"/>
      <c r="L22" s="5"/>
    </row>
    <row r="23" spans="1:12" ht="12.75">
      <c r="A23" t="s">
        <v>781</v>
      </c>
      <c r="B23" s="173">
        <v>0.4208754208754209</v>
      </c>
      <c r="C23" s="150">
        <v>0.4435483870967742</v>
      </c>
      <c r="D23" s="173">
        <v>0.4141519250780437</v>
      </c>
      <c r="E23" s="42">
        <v>0.6183574879227053</v>
      </c>
      <c r="F23" s="42">
        <v>0.36961869618696186</v>
      </c>
      <c r="G23" s="150">
        <v>0.6363636363636364</v>
      </c>
      <c r="H23" s="145">
        <v>0.13572204125950055</v>
      </c>
      <c r="I23" s="150">
        <v>0.25841476655808904</v>
      </c>
      <c r="J23" s="5"/>
      <c r="K23" s="5"/>
      <c r="L23" s="5"/>
    </row>
    <row r="24" spans="1:12" ht="12.75">
      <c r="A24" t="s">
        <v>782</v>
      </c>
      <c r="B24" s="173">
        <v>0.4226457399103139</v>
      </c>
      <c r="C24" s="150">
        <v>0.486664357464496</v>
      </c>
      <c r="D24" s="173">
        <v>0.43515912535180773</v>
      </c>
      <c r="E24" s="42">
        <v>0.5550621669626998</v>
      </c>
      <c r="F24" s="42">
        <v>0.2968429684296843</v>
      </c>
      <c r="G24" s="150">
        <v>0.6597014925373135</v>
      </c>
      <c r="H24" s="145">
        <v>0.2727930535455861</v>
      </c>
      <c r="I24" s="150">
        <v>0.5933429811866859</v>
      </c>
      <c r="J24" s="5"/>
      <c r="K24" s="5"/>
      <c r="L24" s="5"/>
    </row>
    <row r="25" spans="1:12" ht="12.75">
      <c r="A25" t="s">
        <v>783</v>
      </c>
      <c r="B25" s="173">
        <v>0.4563894523326572</v>
      </c>
      <c r="C25" s="150">
        <v>0.46579804560260585</v>
      </c>
      <c r="D25" s="173">
        <v>0.5187628865979381</v>
      </c>
      <c r="E25" s="42">
        <v>0.6279809220985691</v>
      </c>
      <c r="F25" s="42">
        <v>0.3880918220946915</v>
      </c>
      <c r="G25" s="150">
        <v>0.7972972972972973</v>
      </c>
      <c r="H25" s="145">
        <v>0.15171948752528658</v>
      </c>
      <c r="I25" s="150">
        <v>0.36277815239379635</v>
      </c>
      <c r="J25" s="5"/>
      <c r="K25" s="5"/>
      <c r="L25" s="5"/>
    </row>
    <row r="26" spans="1:12" ht="12.75">
      <c r="A26" t="s">
        <v>784</v>
      </c>
      <c r="B26" s="173">
        <v>0.4623955431754875</v>
      </c>
      <c r="C26" s="150">
        <v>0.48881789137380194</v>
      </c>
      <c r="D26" s="173">
        <v>0.37942551770207084</v>
      </c>
      <c r="E26" s="42">
        <v>0.5321637426900585</v>
      </c>
      <c r="F26" s="42">
        <v>0.3438485804416404</v>
      </c>
      <c r="G26" s="150">
        <v>0.8</v>
      </c>
      <c r="H26" s="145">
        <v>0.22615803814713897</v>
      </c>
      <c r="I26" s="150">
        <v>0.33242506811989103</v>
      </c>
      <c r="J26" s="5"/>
      <c r="K26" s="5"/>
      <c r="L26" s="5"/>
    </row>
    <row r="27" spans="1:12" ht="12.75">
      <c r="A27" t="s">
        <v>785</v>
      </c>
      <c r="B27" s="173">
        <v>0.425</v>
      </c>
      <c r="C27" s="150">
        <v>0.4343090537780803</v>
      </c>
      <c r="D27" s="173">
        <v>0.39593301435406697</v>
      </c>
      <c r="E27" s="42">
        <v>0.496199782844734</v>
      </c>
      <c r="F27" s="42">
        <v>0.24029850746268658</v>
      </c>
      <c r="G27" s="150">
        <v>0.48717948717948717</v>
      </c>
      <c r="H27" s="145">
        <v>0.4938837920489297</v>
      </c>
      <c r="I27" s="150">
        <v>0.8371559633027523</v>
      </c>
      <c r="J27" s="5"/>
      <c r="K27" s="5"/>
      <c r="L27" s="5"/>
    </row>
    <row r="28" spans="1:12" ht="12.75">
      <c r="A28" t="s">
        <v>786</v>
      </c>
      <c r="B28" s="173">
        <v>0.1913753971856559</v>
      </c>
      <c r="C28" s="150">
        <v>0.3439235725394357</v>
      </c>
      <c r="D28" s="173">
        <v>0.35370846424831</v>
      </c>
      <c r="E28" s="42">
        <v>0.4460393407761829</v>
      </c>
      <c r="F28" s="42">
        <v>0.17898536956108682</v>
      </c>
      <c r="G28" s="150">
        <v>0.6806387225548902</v>
      </c>
      <c r="H28" s="145">
        <v>0.36201270822600035</v>
      </c>
      <c r="I28" s="150">
        <v>0.40992615490297096</v>
      </c>
      <c r="J28" s="5"/>
      <c r="K28" s="5"/>
      <c r="L28" s="5"/>
    </row>
    <row r="29" spans="1:12" ht="12.75">
      <c r="A29" t="s">
        <v>787</v>
      </c>
      <c r="B29" s="173">
        <v>0.26331360946745563</v>
      </c>
      <c r="C29" s="150">
        <v>0.2857142857142857</v>
      </c>
      <c r="D29" s="173">
        <v>0.3822809593734704</v>
      </c>
      <c r="E29" s="42">
        <v>0.467005076142132</v>
      </c>
      <c r="F29" s="42">
        <v>0.35008870490833827</v>
      </c>
      <c r="G29" s="150">
        <v>0.8333333333333334</v>
      </c>
      <c r="H29" s="145">
        <v>0.10229885057471265</v>
      </c>
      <c r="I29" s="150">
        <v>0.1724137931034483</v>
      </c>
      <c r="J29" s="5"/>
      <c r="K29" s="5"/>
      <c r="L29" s="5"/>
    </row>
    <row r="30" spans="1:12" ht="12.75">
      <c r="A30" t="s">
        <v>788</v>
      </c>
      <c r="B30" s="173">
        <v>0.22777242044358728</v>
      </c>
      <c r="C30" s="150">
        <v>0.3278805120910384</v>
      </c>
      <c r="D30" s="173">
        <v>0.27318233012138654</v>
      </c>
      <c r="E30" s="42">
        <v>0.40273311897106107</v>
      </c>
      <c r="F30" s="42">
        <v>0.16598955310504934</v>
      </c>
      <c r="G30" s="150">
        <v>0.6462093862815884</v>
      </c>
      <c r="H30" s="145">
        <v>0.3510701545778835</v>
      </c>
      <c r="I30" s="150">
        <v>0.4230083234244946</v>
      </c>
      <c r="J30" s="5"/>
      <c r="K30" s="5"/>
      <c r="L30" s="5"/>
    </row>
    <row r="31" spans="1:12" ht="12.75">
      <c r="A31" t="s">
        <v>789</v>
      </c>
      <c r="B31" s="173">
        <v>0.2740963855421687</v>
      </c>
      <c r="C31" s="150">
        <v>0.3514644351464435</v>
      </c>
      <c r="D31" s="173">
        <v>0.22464788732394367</v>
      </c>
      <c r="E31" s="42">
        <v>0.2727272727272727</v>
      </c>
      <c r="F31" s="42">
        <v>0.2198581560283688</v>
      </c>
      <c r="G31" s="150">
        <v>0.5</v>
      </c>
      <c r="H31" s="145">
        <v>0.22195121951219512</v>
      </c>
      <c r="I31" s="150">
        <v>0.2780487804878049</v>
      </c>
      <c r="J31" s="5"/>
      <c r="K31" s="5"/>
      <c r="L31" s="5"/>
    </row>
    <row r="32" spans="1:12" ht="12.75">
      <c r="A32" t="s">
        <v>790</v>
      </c>
      <c r="B32" s="173">
        <v>0.3757993941433861</v>
      </c>
      <c r="C32" s="150">
        <v>0.425123895712131</v>
      </c>
      <c r="D32" s="173">
        <v>0.4697226339191192</v>
      </c>
      <c r="E32" s="42">
        <v>0.5557921635434412</v>
      </c>
      <c r="F32" s="42">
        <v>0.28272701231738756</v>
      </c>
      <c r="G32" s="150">
        <v>0.7675</v>
      </c>
      <c r="H32" s="145">
        <v>0.3347826086956522</v>
      </c>
      <c r="I32" s="150">
        <v>0.6871064467766117</v>
      </c>
      <c r="J32" s="5"/>
      <c r="K32" s="5"/>
      <c r="L32" s="5"/>
    </row>
    <row r="33" spans="1:12" ht="12.75">
      <c r="A33" t="s">
        <v>791</v>
      </c>
      <c r="B33" s="173">
        <v>0.2517482517482518</v>
      </c>
      <c r="C33" s="150">
        <v>0.27722772277227725</v>
      </c>
      <c r="D33" s="173">
        <v>0.4142966948501153</v>
      </c>
      <c r="E33" s="42">
        <v>0.53125</v>
      </c>
      <c r="F33" s="42">
        <v>0.38095238095238093</v>
      </c>
      <c r="G33" s="150">
        <v>0.42857142857142855</v>
      </c>
      <c r="H33" s="145">
        <v>0.06260869565217392</v>
      </c>
      <c r="I33" s="150">
        <v>0.10782608695652174</v>
      </c>
      <c r="J33" s="5"/>
      <c r="K33" s="5"/>
      <c r="L33" s="5"/>
    </row>
    <row r="34" spans="1:12" ht="12.75">
      <c r="A34" t="s">
        <v>792</v>
      </c>
      <c r="B34" s="173">
        <v>0.34791666666666665</v>
      </c>
      <c r="C34" s="150">
        <v>0.3550673281360737</v>
      </c>
      <c r="D34" s="173">
        <v>0.4585332419465387</v>
      </c>
      <c r="E34" s="42">
        <v>0.4850615114235501</v>
      </c>
      <c r="F34" s="42">
        <v>0.2890625</v>
      </c>
      <c r="G34" s="150">
        <v>0.5714285714285714</v>
      </c>
      <c r="H34" s="145">
        <v>0.4282051282051282</v>
      </c>
      <c r="I34" s="150">
        <v>0.9</v>
      </c>
      <c r="J34" s="5"/>
      <c r="K34" s="5"/>
      <c r="L34" s="5"/>
    </row>
    <row r="35" spans="1:12" ht="12.75">
      <c r="A35" t="s">
        <v>793</v>
      </c>
      <c r="B35" s="173">
        <v>0.3930942895086321</v>
      </c>
      <c r="C35" s="150">
        <v>0.42526734643123604</v>
      </c>
      <c r="D35" s="173">
        <v>0.4475733972438586</v>
      </c>
      <c r="E35" s="42">
        <v>0.5345528455284553</v>
      </c>
      <c r="F35" s="42">
        <v>0.3236750866765726</v>
      </c>
      <c r="G35" s="150">
        <v>0.7222222222222222</v>
      </c>
      <c r="H35" s="145">
        <v>0.3222645617855199</v>
      </c>
      <c r="I35" s="150">
        <v>0.6443476682997641</v>
      </c>
      <c r="J35" s="5"/>
      <c r="K35" s="5"/>
      <c r="L35" s="5"/>
    </row>
    <row r="36" spans="1:12" ht="12.75">
      <c r="A36" t="s">
        <v>794</v>
      </c>
      <c r="B36" s="173">
        <v>0.34383561643835614</v>
      </c>
      <c r="C36" s="150">
        <v>0.37335526315789475</v>
      </c>
      <c r="D36" s="173">
        <v>0.4025735294117647</v>
      </c>
      <c r="E36" s="42">
        <v>0.5318246110325319</v>
      </c>
      <c r="F36" s="42">
        <v>0.2574385510996119</v>
      </c>
      <c r="G36" s="150">
        <v>0.6</v>
      </c>
      <c r="H36" s="145">
        <v>0.276431718061674</v>
      </c>
      <c r="I36" s="150">
        <v>0.6640969162995595</v>
      </c>
      <c r="J36" s="5"/>
      <c r="K36" s="5"/>
      <c r="L36" s="5"/>
    </row>
    <row r="37" spans="1:12" ht="12.75">
      <c r="A37" t="s">
        <v>795</v>
      </c>
      <c r="B37" s="173">
        <v>0.35942238438210766</v>
      </c>
      <c r="C37" s="150">
        <v>0.4407995333953371</v>
      </c>
      <c r="D37" s="173">
        <v>0.4227000947193938</v>
      </c>
      <c r="E37" s="42">
        <v>0.506098913284542</v>
      </c>
      <c r="F37" s="42">
        <v>0.19830463808854532</v>
      </c>
      <c r="G37" s="150">
        <v>0.6879688802445124</v>
      </c>
      <c r="H37" s="145">
        <v>0.5151098434688126</v>
      </c>
      <c r="I37" s="150">
        <v>0.7459339241451903</v>
      </c>
      <c r="J37" s="5"/>
      <c r="K37" s="5"/>
      <c r="L37" s="5"/>
    </row>
    <row r="38" spans="1:12" ht="12.75">
      <c r="A38" t="s">
        <v>796</v>
      </c>
      <c r="B38" s="173">
        <v>0.4480769230769231</v>
      </c>
      <c r="C38" s="150">
        <v>0.46286876907426244</v>
      </c>
      <c r="D38" s="173">
        <v>0.41953562850280224</v>
      </c>
      <c r="E38" s="42">
        <v>0.5097345132743363</v>
      </c>
      <c r="F38" s="42">
        <v>0.3</v>
      </c>
      <c r="G38" s="150">
        <v>0.7068965517241379</v>
      </c>
      <c r="H38" s="145">
        <v>0.4707070707070707</v>
      </c>
      <c r="I38" s="150">
        <v>0.7505050505050505</v>
      </c>
      <c r="J38" s="5"/>
      <c r="K38" s="5"/>
      <c r="L38" s="5"/>
    </row>
    <row r="39" spans="1:12" ht="12.75">
      <c r="A39" t="s">
        <v>797</v>
      </c>
      <c r="B39" s="173">
        <v>0.23297137216189537</v>
      </c>
      <c r="C39" s="150">
        <v>0.3436988543371522</v>
      </c>
      <c r="D39" s="173">
        <v>0.12451790633608815</v>
      </c>
      <c r="E39" s="42">
        <v>0.2698412698412698</v>
      </c>
      <c r="F39" s="42">
        <v>0.10226576852418862</v>
      </c>
      <c r="G39" s="150">
        <v>0.6271186440677966</v>
      </c>
      <c r="H39" s="145">
        <v>0.5108225108225108</v>
      </c>
      <c r="I39" s="150">
        <v>0.49134199134199136</v>
      </c>
      <c r="J39" s="5"/>
      <c r="K39" s="5"/>
      <c r="L39" s="5"/>
    </row>
    <row r="40" spans="1:12" ht="12.75">
      <c r="A40" t="s">
        <v>798</v>
      </c>
      <c r="B40" s="173">
        <v>0.3364332603938731</v>
      </c>
      <c r="C40" s="150">
        <v>0.35859872611464966</v>
      </c>
      <c r="D40" s="173">
        <v>0.4393134450347364</v>
      </c>
      <c r="E40" s="42">
        <v>0.5232067510548524</v>
      </c>
      <c r="F40" s="42">
        <v>0.3220338983050847</v>
      </c>
      <c r="G40" s="150">
        <v>0.7166666666666667</v>
      </c>
      <c r="H40" s="145">
        <v>0.363905325443787</v>
      </c>
      <c r="I40" s="150">
        <v>0.7</v>
      </c>
      <c r="J40" s="5"/>
      <c r="K40" s="5"/>
      <c r="L40" s="5"/>
    </row>
    <row r="41" spans="1:12" ht="12.75">
      <c r="A41" t="s">
        <v>799</v>
      </c>
      <c r="B41" s="173">
        <v>0.38348012378005236</v>
      </c>
      <c r="C41" s="150">
        <v>0.41351993662529707</v>
      </c>
      <c r="D41" s="173">
        <v>0.36261682242990656</v>
      </c>
      <c r="E41" s="42">
        <v>0.4977491961414791</v>
      </c>
      <c r="F41" s="42">
        <v>0.19637883008356546</v>
      </c>
      <c r="G41" s="150">
        <v>0.5904761904761905</v>
      </c>
      <c r="H41" s="145">
        <v>0.5805405405405405</v>
      </c>
      <c r="I41" s="150">
        <v>0.8432432432432433</v>
      </c>
      <c r="J41" s="5"/>
      <c r="K41" s="5"/>
      <c r="L41" s="5"/>
    </row>
    <row r="42" spans="1:12" ht="12.75">
      <c r="A42" t="s">
        <v>800</v>
      </c>
      <c r="B42" s="173">
        <v>0.2506493506493506</v>
      </c>
      <c r="C42" s="150">
        <v>0.277526395173454</v>
      </c>
      <c r="D42" s="173">
        <v>0.2571743929359823</v>
      </c>
      <c r="E42" s="42">
        <v>0.37575757575757573</v>
      </c>
      <c r="F42" s="42">
        <v>0.21888412017167383</v>
      </c>
      <c r="G42" s="150">
        <v>0.6153846153846154</v>
      </c>
      <c r="H42" s="145">
        <v>0.45305164319248825</v>
      </c>
      <c r="I42" s="150">
        <v>0.5774647887323944</v>
      </c>
      <c r="J42" s="5"/>
      <c r="K42" s="5"/>
      <c r="L42" s="5"/>
    </row>
    <row r="43" spans="1:12" ht="12.75">
      <c r="A43" t="s">
        <v>801</v>
      </c>
      <c r="B43" s="173">
        <v>0.2971559333115397</v>
      </c>
      <c r="C43" s="150">
        <v>0.4064621726479146</v>
      </c>
      <c r="D43" s="173">
        <v>0.22868533551083145</v>
      </c>
      <c r="E43" s="42">
        <v>0.4134336010938301</v>
      </c>
      <c r="F43" s="42">
        <v>0.14494464944649446</v>
      </c>
      <c r="G43" s="150">
        <v>0.4898989898989899</v>
      </c>
      <c r="H43" s="145">
        <v>0.6043380703066566</v>
      </c>
      <c r="I43" s="150">
        <v>0.758248150918308</v>
      </c>
      <c r="J43" s="5"/>
      <c r="K43" s="5"/>
      <c r="L43" s="5"/>
    </row>
    <row r="44" spans="1:12" ht="12.75">
      <c r="A44" t="s">
        <v>802</v>
      </c>
      <c r="B44" s="173">
        <v>0.2006220839813375</v>
      </c>
      <c r="C44" s="150">
        <v>0.34890965732087226</v>
      </c>
      <c r="D44" s="173">
        <v>0.1927831607083194</v>
      </c>
      <c r="E44" s="42">
        <v>0.35093167701863354</v>
      </c>
      <c r="F44" s="42">
        <v>0.16967084639498434</v>
      </c>
      <c r="G44" s="150">
        <v>0.3902439024390244</v>
      </c>
      <c r="H44" s="145">
        <v>0.18271954674220964</v>
      </c>
      <c r="I44" s="150">
        <v>0.31869688385269124</v>
      </c>
      <c r="J44" s="5"/>
      <c r="K44" s="5"/>
      <c r="L44" s="5"/>
    </row>
    <row r="45" spans="1:12" ht="12.75">
      <c r="A45" t="s">
        <v>803</v>
      </c>
      <c r="B45" s="173">
        <v>0.3344556677890011</v>
      </c>
      <c r="C45" s="150">
        <v>0.36871386495036546</v>
      </c>
      <c r="D45" s="173">
        <v>0.376786437539779</v>
      </c>
      <c r="E45" s="42">
        <v>0.47876276454047656</v>
      </c>
      <c r="F45" s="42">
        <v>0.2641205567698148</v>
      </c>
      <c r="G45" s="150">
        <v>0.5838068181818182</v>
      </c>
      <c r="H45" s="145">
        <v>0.35448057097541635</v>
      </c>
      <c r="I45" s="150">
        <v>0.6557295796986519</v>
      </c>
      <c r="J45" s="5"/>
      <c r="K45" s="5"/>
      <c r="L45" s="5"/>
    </row>
    <row r="46" spans="1:12" ht="12.75">
      <c r="A46" t="s">
        <v>804</v>
      </c>
      <c r="B46" s="173">
        <v>0.22924959457467198</v>
      </c>
      <c r="C46" s="150">
        <v>0.3371505557426743</v>
      </c>
      <c r="D46" s="173">
        <v>0.3787856512790356</v>
      </c>
      <c r="E46" s="42">
        <v>0.4885284810126582</v>
      </c>
      <c r="F46" s="42">
        <v>0.2662489249293525</v>
      </c>
      <c r="G46" s="150">
        <v>0.6728334956183057</v>
      </c>
      <c r="H46" s="145">
        <v>0.23181276088252833</v>
      </c>
      <c r="I46" s="150">
        <v>0.3333333333333333</v>
      </c>
      <c r="J46" s="5"/>
      <c r="K46" s="5"/>
      <c r="L46" s="5"/>
    </row>
    <row r="47" spans="1:12" ht="12.75">
      <c r="A47" t="s">
        <v>805</v>
      </c>
      <c r="B47" s="173">
        <v>0.3339358767005994</v>
      </c>
      <c r="C47" s="150">
        <v>0.38034237801327586</v>
      </c>
      <c r="D47" s="173">
        <v>0.43275691699604746</v>
      </c>
      <c r="E47" s="42">
        <v>0.49517834320901594</v>
      </c>
      <c r="F47" s="42">
        <v>0.31424629182476715</v>
      </c>
      <c r="G47" s="150">
        <v>0.6359319351009102</v>
      </c>
      <c r="H47" s="145">
        <v>0.286086885646752</v>
      </c>
      <c r="I47" s="150">
        <v>0.6135789387888173</v>
      </c>
      <c r="J47" s="5"/>
      <c r="K47" s="5"/>
      <c r="L47" s="5"/>
    </row>
    <row r="48" spans="1:12" ht="12.75">
      <c r="A48" t="s">
        <v>806</v>
      </c>
      <c r="B48" s="173">
        <v>0.29903025806793493</v>
      </c>
      <c r="C48" s="150">
        <v>0.38186421902199713</v>
      </c>
      <c r="D48" s="173">
        <v>0.2744025228922071</v>
      </c>
      <c r="E48" s="42">
        <v>0.4129120879120879</v>
      </c>
      <c r="F48" s="42">
        <v>0.1774419790869676</v>
      </c>
      <c r="G48" s="150">
        <v>0.5095261358085003</v>
      </c>
      <c r="H48" s="145">
        <v>0.43863194714341236</v>
      </c>
      <c r="I48" s="150">
        <v>0.6087835211815001</v>
      </c>
      <c r="J48" s="5"/>
      <c r="K48" s="5"/>
      <c r="L48" s="5"/>
    </row>
    <row r="49" spans="1:12" ht="12.75">
      <c r="A49" t="s">
        <v>807</v>
      </c>
      <c r="B49" s="173">
        <v>0.22442922374429225</v>
      </c>
      <c r="C49" s="150">
        <v>0.449438202247191</v>
      </c>
      <c r="D49" s="173">
        <v>0.2590759075907591</v>
      </c>
      <c r="E49" s="42">
        <v>0.46709129511677283</v>
      </c>
      <c r="F49" s="42">
        <v>0.12006137322593019</v>
      </c>
      <c r="G49" s="150">
        <v>0.7471819645732689</v>
      </c>
      <c r="H49" s="145">
        <v>0.47214217098943323</v>
      </c>
      <c r="I49" s="150">
        <v>0.39385206532180594</v>
      </c>
      <c r="J49" s="5"/>
      <c r="K49" s="5"/>
      <c r="L49" s="5"/>
    </row>
    <row r="50" spans="1:12" ht="12.75">
      <c r="A50" t="s">
        <v>808</v>
      </c>
      <c r="B50" s="173">
        <v>0.30962241169305726</v>
      </c>
      <c r="C50" s="150">
        <v>0.36969916636462485</v>
      </c>
      <c r="D50" s="173">
        <v>0.4282553729456384</v>
      </c>
      <c r="E50" s="42">
        <v>0.5166666666666667</v>
      </c>
      <c r="F50" s="42">
        <v>0.29937561616825503</v>
      </c>
      <c r="G50" s="150">
        <v>0.6492220650636492</v>
      </c>
      <c r="H50" s="145">
        <v>0.31926651595076616</v>
      </c>
      <c r="I50" s="150">
        <v>0.5365486058779201</v>
      </c>
      <c r="J50" s="5"/>
      <c r="K50" s="5"/>
      <c r="L50" s="5"/>
    </row>
    <row r="51" spans="1:12" ht="12.75">
      <c r="A51" t="s">
        <v>809</v>
      </c>
      <c r="B51" s="173">
        <v>0.29596412556053814</v>
      </c>
      <c r="C51" s="150">
        <v>0.3302752293577982</v>
      </c>
      <c r="D51" s="173">
        <v>0.29794871794871797</v>
      </c>
      <c r="E51" s="42">
        <v>0.4479495268138801</v>
      </c>
      <c r="F51" s="42">
        <v>0.2592356687898089</v>
      </c>
      <c r="G51" s="150">
        <v>0.7419354838709677</v>
      </c>
      <c r="H51" s="145">
        <v>0.25417201540436457</v>
      </c>
      <c r="I51" s="150">
        <v>0.41335044929396664</v>
      </c>
      <c r="J51" s="5"/>
      <c r="K51" s="5"/>
      <c r="L51" s="5"/>
    </row>
    <row r="52" spans="1:12" ht="12.75">
      <c r="A52" t="s">
        <v>810</v>
      </c>
      <c r="B52" s="173">
        <v>0.22433389230482578</v>
      </c>
      <c r="C52" s="150">
        <v>0.3749501396090945</v>
      </c>
      <c r="D52" s="173">
        <v>0.17807072609332497</v>
      </c>
      <c r="E52" s="42">
        <v>0.3707440100882724</v>
      </c>
      <c r="F52" s="42">
        <v>0.09645480677099968</v>
      </c>
      <c r="G52" s="150">
        <v>0.602510460251046</v>
      </c>
      <c r="H52" s="145">
        <v>0.5858880778588808</v>
      </c>
      <c r="I52" s="150">
        <v>0.6004866180048661</v>
      </c>
      <c r="J52" s="5"/>
      <c r="K52" s="5"/>
      <c r="L52" s="5"/>
    </row>
    <row r="53" spans="1:12" ht="12.75">
      <c r="A53" t="s">
        <v>811</v>
      </c>
      <c r="B53" s="173">
        <v>0.3164418519868757</v>
      </c>
      <c r="C53" s="150">
        <v>0.347808105872622</v>
      </c>
      <c r="D53" s="173">
        <v>0.30527350147396004</v>
      </c>
      <c r="E53" s="42">
        <v>0.45422535211267606</v>
      </c>
      <c r="F53" s="42">
        <v>0.20056657223796034</v>
      </c>
      <c r="G53" s="150">
        <v>0.5753424657534246</v>
      </c>
      <c r="H53" s="145">
        <v>0.4822222222222222</v>
      </c>
      <c r="I53" s="150">
        <v>0.7538888888888889</v>
      </c>
      <c r="J53" s="5"/>
      <c r="K53" s="5"/>
      <c r="L53" s="5"/>
    </row>
    <row r="54" spans="1:12" ht="12.75">
      <c r="A54" t="s">
        <v>812</v>
      </c>
      <c r="B54" s="173">
        <v>0.19261165226980334</v>
      </c>
      <c r="C54" s="150">
        <v>0.4230315292530771</v>
      </c>
      <c r="D54" s="173">
        <v>0.27335216572504706</v>
      </c>
      <c r="E54" s="42">
        <v>0.4847094801223242</v>
      </c>
      <c r="F54" s="42">
        <v>0.14517491972283253</v>
      </c>
      <c r="G54" s="150">
        <v>0.5606060606060606</v>
      </c>
      <c r="H54" s="145">
        <v>0.5199272366462708</v>
      </c>
      <c r="I54" s="150">
        <v>0.6770299321977841</v>
      </c>
      <c r="J54" s="5"/>
      <c r="K54" s="5"/>
      <c r="L54" s="5"/>
    </row>
    <row r="55" spans="1:12" ht="12.75">
      <c r="A55" t="s">
        <v>813</v>
      </c>
      <c r="B55" s="173">
        <v>0.34638354346383543</v>
      </c>
      <c r="C55" s="150">
        <v>0.38953040800615857</v>
      </c>
      <c r="D55" s="173">
        <v>0.28255275347400927</v>
      </c>
      <c r="E55" s="42">
        <v>0.48363636363636364</v>
      </c>
      <c r="F55" s="42">
        <v>0.19924528301886793</v>
      </c>
      <c r="G55" s="150">
        <v>0.6</v>
      </c>
      <c r="H55" s="145">
        <v>0.48739495798319327</v>
      </c>
      <c r="I55" s="150">
        <v>0.7208216619981326</v>
      </c>
      <c r="J55" s="5"/>
      <c r="K55" s="5"/>
      <c r="L55" s="5"/>
    </row>
    <row r="56" spans="1:12" ht="12.75">
      <c r="A56" t="s">
        <v>814</v>
      </c>
      <c r="B56" s="173">
        <v>0.23703703703703705</v>
      </c>
      <c r="C56" s="150">
        <v>0.2</v>
      </c>
      <c r="D56" s="173">
        <v>0.4014560582423297</v>
      </c>
      <c r="E56" s="42">
        <v>0.514792899408284</v>
      </c>
      <c r="F56" s="42">
        <v>0.375</v>
      </c>
      <c r="G56" s="150">
        <v>0.8</v>
      </c>
      <c r="H56" s="145">
        <v>0.03980099502487562</v>
      </c>
      <c r="I56" s="150">
        <v>0.12437810945273632</v>
      </c>
      <c r="J56" s="5"/>
      <c r="K56" s="5"/>
      <c r="L56" s="5"/>
    </row>
    <row r="57" spans="1:12" ht="12.75">
      <c r="A57" t="s">
        <v>815</v>
      </c>
      <c r="B57" s="173">
        <v>0.2385759829968119</v>
      </c>
      <c r="C57" s="150">
        <v>0.30009233610341646</v>
      </c>
      <c r="D57" s="173">
        <v>0.3630295250320924</v>
      </c>
      <c r="E57" s="42">
        <v>0.4186046511627907</v>
      </c>
      <c r="F57" s="42">
        <v>0.2516746411483254</v>
      </c>
      <c r="G57" s="150">
        <v>0.6225165562913907</v>
      </c>
      <c r="H57" s="145">
        <v>0.24100912506709607</v>
      </c>
      <c r="I57" s="150">
        <v>0.33870101986044016</v>
      </c>
      <c r="J57" s="5"/>
      <c r="K57" s="5"/>
      <c r="L57" s="5"/>
    </row>
    <row r="58" spans="1:12" ht="12.75">
      <c r="A58" t="s">
        <v>816</v>
      </c>
      <c r="B58" s="173">
        <v>0.34657534246575344</v>
      </c>
      <c r="C58" s="150">
        <v>0.39552238805970147</v>
      </c>
      <c r="D58" s="173">
        <v>0.26938887366401754</v>
      </c>
      <c r="E58" s="42">
        <v>0.44190871369294604</v>
      </c>
      <c r="F58" s="42">
        <v>0.22838883282879247</v>
      </c>
      <c r="G58" s="150">
        <v>0.5625</v>
      </c>
      <c r="H58" s="145">
        <v>0.4357060849598163</v>
      </c>
      <c r="I58" s="150">
        <v>0.5177956371986223</v>
      </c>
      <c r="J58" s="5"/>
      <c r="K58" s="5"/>
      <c r="L58" s="5"/>
    </row>
    <row r="59" spans="1:12" ht="12.75">
      <c r="A59" t="s">
        <v>817</v>
      </c>
      <c r="B59" s="173">
        <v>0.3171158557927896</v>
      </c>
      <c r="C59" s="150">
        <v>0.35085470085470083</v>
      </c>
      <c r="D59" s="173">
        <v>0.40496508921644686</v>
      </c>
      <c r="E59" s="42">
        <v>0.48303715670436187</v>
      </c>
      <c r="F59" s="42">
        <v>0.3337730870712401</v>
      </c>
      <c r="G59" s="150">
        <v>0.7032258064516129</v>
      </c>
      <c r="H59" s="145">
        <v>0.3026052104208417</v>
      </c>
      <c r="I59" s="150">
        <v>0.5738142952571811</v>
      </c>
      <c r="J59" s="5"/>
      <c r="K59" s="5"/>
      <c r="L59" s="5"/>
    </row>
    <row r="60" spans="1:12" ht="12.75">
      <c r="A60" t="s">
        <v>818</v>
      </c>
      <c r="B60" s="173">
        <v>0.36845615205068355</v>
      </c>
      <c r="C60" s="150">
        <v>0.38411316648531013</v>
      </c>
      <c r="D60" s="173">
        <v>0.46721847092136787</v>
      </c>
      <c r="E60" s="42">
        <v>0.5487949427103912</v>
      </c>
      <c r="F60" s="42">
        <v>0.3410685375067458</v>
      </c>
      <c r="G60" s="150">
        <v>0.75</v>
      </c>
      <c r="H60" s="145">
        <v>0.34</v>
      </c>
      <c r="I60" s="150">
        <v>0.7532307692307693</v>
      </c>
      <c r="J60" s="5"/>
      <c r="K60" s="5"/>
      <c r="L60" s="5"/>
    </row>
    <row r="61" spans="1:12" ht="12.75">
      <c r="A61" t="s">
        <v>819</v>
      </c>
      <c r="B61" s="173">
        <v>0.26717101333864224</v>
      </c>
      <c r="C61" s="150">
        <v>0.31155015197568386</v>
      </c>
      <c r="D61" s="173">
        <v>0.2532989099254159</v>
      </c>
      <c r="E61" s="42">
        <v>0.41590493601462525</v>
      </c>
      <c r="F61" s="42">
        <v>0.16896318048339734</v>
      </c>
      <c r="G61" s="150">
        <v>0.4240506329113924</v>
      </c>
      <c r="H61" s="145">
        <v>0.4317889317889318</v>
      </c>
      <c r="I61" s="150">
        <v>0.6885456885456885</v>
      </c>
      <c r="J61" s="5"/>
      <c r="K61" s="5"/>
      <c r="L61" s="5"/>
    </row>
    <row r="62" spans="1:12" ht="12.75">
      <c r="A62" t="s">
        <v>820</v>
      </c>
      <c r="B62" s="173">
        <v>0.1978494623655914</v>
      </c>
      <c r="C62" s="150">
        <v>0.26436781609195403</v>
      </c>
      <c r="D62" s="173">
        <v>0.30666666666666664</v>
      </c>
      <c r="E62" s="42">
        <v>0.4523281596452328</v>
      </c>
      <c r="F62" s="42">
        <v>0.22328042328042327</v>
      </c>
      <c r="G62" s="150">
        <v>0.6304347826086957</v>
      </c>
      <c r="H62" s="145">
        <v>0.2857142857142857</v>
      </c>
      <c r="I62" s="150">
        <v>0.5667701863354038</v>
      </c>
      <c r="J62" s="5"/>
      <c r="K62" s="5"/>
      <c r="L62" s="5"/>
    </row>
    <row r="63" spans="1:12" ht="12.75">
      <c r="A63" t="s">
        <v>821</v>
      </c>
      <c r="B63" s="173">
        <v>0.3132137030995106</v>
      </c>
      <c r="C63" s="150">
        <v>0.3608108108108108</v>
      </c>
      <c r="D63" s="173">
        <v>0.31039136302294196</v>
      </c>
      <c r="E63" s="42">
        <v>0.4617304492512479</v>
      </c>
      <c r="F63" s="42">
        <v>0.23964497041420119</v>
      </c>
      <c r="G63" s="150">
        <v>0.5564516129032258</v>
      </c>
      <c r="H63" s="145">
        <v>0.294478527607362</v>
      </c>
      <c r="I63" s="150">
        <v>0.5567484662576687</v>
      </c>
      <c r="J63" s="5"/>
      <c r="K63" s="5"/>
      <c r="L63" s="5"/>
    </row>
    <row r="64" spans="1:12" ht="12.75">
      <c r="A64" t="s">
        <v>822</v>
      </c>
      <c r="B64" s="173">
        <v>0.26871019108280253</v>
      </c>
      <c r="C64" s="150">
        <v>0.354064039408867</v>
      </c>
      <c r="D64" s="173">
        <v>0.27206683617871413</v>
      </c>
      <c r="E64" s="42">
        <v>0.46143250688705234</v>
      </c>
      <c r="F64" s="42">
        <v>0.18902288949052423</v>
      </c>
      <c r="G64" s="150">
        <v>0.5863192182410424</v>
      </c>
      <c r="H64" s="145">
        <v>0.310630464795214</v>
      </c>
      <c r="I64" s="150">
        <v>0.41877588587206627</v>
      </c>
      <c r="J64" s="5"/>
      <c r="K64" s="5"/>
      <c r="L64" s="5"/>
    </row>
    <row r="65" spans="1:12" ht="12.75">
      <c r="A65" t="s">
        <v>823</v>
      </c>
      <c r="B65" s="173">
        <v>0.20385395537525355</v>
      </c>
      <c r="C65" s="150">
        <v>0.29180327868852457</v>
      </c>
      <c r="D65" s="173">
        <v>0.17517972001513432</v>
      </c>
      <c r="E65" s="42">
        <v>0.4375</v>
      </c>
      <c r="F65" s="42">
        <v>0.14230604372053152</v>
      </c>
      <c r="G65" s="150">
        <v>0.5882352941176471</v>
      </c>
      <c r="H65" s="145">
        <v>0.30271084337349397</v>
      </c>
      <c r="I65" s="150">
        <v>0.4367469879518072</v>
      </c>
      <c r="J65" s="5"/>
      <c r="K65" s="5"/>
      <c r="L65" s="5"/>
    </row>
    <row r="66" spans="1:12" ht="12.75">
      <c r="A66" t="s">
        <v>824</v>
      </c>
      <c r="B66" s="173">
        <v>0.29560416224251435</v>
      </c>
      <c r="C66" s="150">
        <v>0.3342077649527807</v>
      </c>
      <c r="D66" s="173">
        <v>0.37131919905771493</v>
      </c>
      <c r="E66" s="42">
        <v>0.5516129032258065</v>
      </c>
      <c r="F66" s="42">
        <v>0.19660460021905804</v>
      </c>
      <c r="G66" s="150">
        <v>0.66429418742586</v>
      </c>
      <c r="H66" s="145">
        <v>0.35564639754726624</v>
      </c>
      <c r="I66" s="150">
        <v>0.6313234542667348</v>
      </c>
      <c r="J66" s="5"/>
      <c r="K66" s="5"/>
      <c r="L66" s="5"/>
    </row>
    <row r="67" spans="1:12" ht="12.75">
      <c r="A67" t="s">
        <v>825</v>
      </c>
      <c r="B67" s="173">
        <v>0.09292035398230089</v>
      </c>
      <c r="C67" s="150">
        <v>0.2641509433962264</v>
      </c>
      <c r="D67" s="173">
        <v>0.06134094151212553</v>
      </c>
      <c r="E67" s="42">
        <v>0.16216216216216217</v>
      </c>
      <c r="F67" s="42">
        <v>0.05570776255707763</v>
      </c>
      <c r="G67" s="150">
        <v>0.16666666666666666</v>
      </c>
      <c r="H67" s="145">
        <v>0.16342412451361868</v>
      </c>
      <c r="I67" s="150">
        <v>0.20233463035019456</v>
      </c>
      <c r="J67" s="5"/>
      <c r="K67" s="5"/>
      <c r="L67" s="5"/>
    </row>
    <row r="68" spans="1:12" ht="12.75">
      <c r="A68" t="s">
        <v>826</v>
      </c>
      <c r="B68" s="173">
        <v>0.2886149383611313</v>
      </c>
      <c r="C68" s="150">
        <v>0.368575624082232</v>
      </c>
      <c r="D68" s="173">
        <v>0.24894455389811426</v>
      </c>
      <c r="E68" s="42">
        <v>0.40386571719226855</v>
      </c>
      <c r="F68" s="42">
        <v>0.1973781388478582</v>
      </c>
      <c r="G68" s="150">
        <v>0.4627949183303085</v>
      </c>
      <c r="H68" s="145">
        <v>0.18366405168435626</v>
      </c>
      <c r="I68" s="150">
        <v>0.2990309183202584</v>
      </c>
      <c r="J68" s="5"/>
      <c r="K68" s="5"/>
      <c r="L68" s="5"/>
    </row>
    <row r="69" spans="1:12" ht="12.75">
      <c r="A69" t="s">
        <v>827</v>
      </c>
      <c r="B69" s="173">
        <v>0.21281216069489686</v>
      </c>
      <c r="C69" s="150">
        <v>0.3008474576271186</v>
      </c>
      <c r="D69" s="173">
        <v>0.21256998374571068</v>
      </c>
      <c r="E69" s="42">
        <v>0.4474393530997305</v>
      </c>
      <c r="F69" s="42">
        <v>0.16738105443634804</v>
      </c>
      <c r="G69" s="150">
        <v>0.5625</v>
      </c>
      <c r="H69" s="145">
        <v>0.14275309541150766</v>
      </c>
      <c r="I69" s="150">
        <v>0.3452294246176256</v>
      </c>
      <c r="J69" s="5"/>
      <c r="K69" s="5"/>
      <c r="L69" s="5"/>
    </row>
    <row r="70" spans="1:12" ht="12.75">
      <c r="A70" t="s">
        <v>828</v>
      </c>
      <c r="B70" s="173">
        <v>0.26865671641791045</v>
      </c>
      <c r="C70" s="150">
        <v>0.4318181818181818</v>
      </c>
      <c r="D70" s="173">
        <v>0.2257419139713238</v>
      </c>
      <c r="E70" s="42">
        <v>0.48355263157894735</v>
      </c>
      <c r="F70" s="42">
        <v>0.19222054380664652</v>
      </c>
      <c r="G70" s="150">
        <v>0.6875</v>
      </c>
      <c r="H70" s="145">
        <v>0.1569115815691158</v>
      </c>
      <c r="I70" s="150">
        <v>0.32503113325031135</v>
      </c>
      <c r="J70" s="5"/>
      <c r="K70" s="5"/>
      <c r="L70" s="5"/>
    </row>
    <row r="71" spans="1:12" ht="12.75">
      <c r="A71" t="s">
        <v>829</v>
      </c>
      <c r="B71" s="173">
        <v>0.17123287671232876</v>
      </c>
      <c r="C71" s="150">
        <v>0.18421052631578946</v>
      </c>
      <c r="D71" s="173">
        <v>0.2376237623762376</v>
      </c>
      <c r="E71" s="42">
        <v>0.3905325443786982</v>
      </c>
      <c r="F71" s="42">
        <v>0.21735849056603773</v>
      </c>
      <c r="G71" s="150">
        <v>0.5</v>
      </c>
      <c r="H71" s="145">
        <v>0.06493506493506493</v>
      </c>
      <c r="I71" s="150">
        <v>0.22597402597402597</v>
      </c>
      <c r="J71" s="5"/>
      <c r="K71" s="5"/>
      <c r="L71" s="5"/>
    </row>
    <row r="72" spans="1:12" ht="12.75">
      <c r="A72" t="s">
        <v>830</v>
      </c>
      <c r="B72" s="173">
        <v>0.41379310344827586</v>
      </c>
      <c r="C72" s="150">
        <v>0.47115384615384615</v>
      </c>
      <c r="D72" s="173">
        <v>0.4666666666666667</v>
      </c>
      <c r="E72" s="42">
        <v>0.5933831376734259</v>
      </c>
      <c r="F72" s="42">
        <v>0.32545045045045046</v>
      </c>
      <c r="G72" s="150">
        <v>0.7777777777777778</v>
      </c>
      <c r="H72" s="145">
        <v>0.06465517241379311</v>
      </c>
      <c r="I72" s="150">
        <v>0.6519396551724138</v>
      </c>
      <c r="J72" s="5"/>
      <c r="K72" s="5"/>
      <c r="L72" s="5"/>
    </row>
    <row r="73" spans="1:12" ht="12.75">
      <c r="A73" t="s">
        <v>831</v>
      </c>
      <c r="B73" s="173">
        <v>0.3218645948945616</v>
      </c>
      <c r="C73" s="150">
        <v>0.3439024390243902</v>
      </c>
      <c r="D73" s="173">
        <v>0.25870815015218124</v>
      </c>
      <c r="E73" s="42">
        <v>0.48911651728553135</v>
      </c>
      <c r="F73" s="42">
        <v>0.17391304347826086</v>
      </c>
      <c r="G73" s="150">
        <v>0.5714285714285714</v>
      </c>
      <c r="H73" s="145">
        <v>0.27488151658767773</v>
      </c>
      <c r="I73" s="150">
        <v>0.6293838862559241</v>
      </c>
      <c r="J73" s="5"/>
      <c r="K73" s="5"/>
      <c r="L73" s="5"/>
    </row>
    <row r="74" spans="1:12" ht="12.75">
      <c r="A74" t="s">
        <v>832</v>
      </c>
      <c r="B74" s="173">
        <v>0.27685405120084455</v>
      </c>
      <c r="C74" s="150">
        <v>0.46133509583608723</v>
      </c>
      <c r="D74" s="173">
        <v>0.2030481809242871</v>
      </c>
      <c r="E74" s="42">
        <v>0.5916442048517521</v>
      </c>
      <c r="F74" s="42">
        <v>0.08111888111888112</v>
      </c>
      <c r="G74" s="150">
        <v>0.7584650112866818</v>
      </c>
      <c r="H74" s="145">
        <v>0.3883746760459089</v>
      </c>
      <c r="I74" s="150">
        <v>0.4209552017771196</v>
      </c>
      <c r="J74" s="5"/>
      <c r="K74" s="5"/>
      <c r="L74" s="5"/>
    </row>
    <row r="75" spans="1:12" ht="12.75">
      <c r="A75" t="s">
        <v>833</v>
      </c>
      <c r="B75" s="173">
        <v>0.3070382616910723</v>
      </c>
      <c r="C75" s="150">
        <v>0.5222222222222223</v>
      </c>
      <c r="D75" s="173">
        <v>0.3435786251753603</v>
      </c>
      <c r="E75" s="42">
        <v>0.7766233766233767</v>
      </c>
      <c r="F75" s="42">
        <v>0.17491039426523297</v>
      </c>
      <c r="G75" s="150">
        <v>0.7657142857142857</v>
      </c>
      <c r="H75" s="145">
        <v>0.194377990430622</v>
      </c>
      <c r="I75" s="150">
        <v>0.33851674641148327</v>
      </c>
      <c r="J75" s="5"/>
      <c r="K75" s="5"/>
      <c r="L75" s="5"/>
    </row>
    <row r="76" spans="1:12" ht="12.75">
      <c r="A76" t="s">
        <v>834</v>
      </c>
      <c r="B76" s="173">
        <v>0.24468085106382978</v>
      </c>
      <c r="C76" s="150">
        <v>0.46774193548387094</v>
      </c>
      <c r="D76" s="173">
        <v>0.18854829381145172</v>
      </c>
      <c r="E76" s="42">
        <v>0.5</v>
      </c>
      <c r="F76" s="42">
        <v>0.1807875894988067</v>
      </c>
      <c r="G76" s="150">
        <v>0.42105263157894735</v>
      </c>
      <c r="H76" s="145">
        <v>0.12365591397849462</v>
      </c>
      <c r="I76" s="150">
        <v>0.11827956989247312</v>
      </c>
      <c r="J76" s="5"/>
      <c r="K76" s="5"/>
      <c r="L76" s="5"/>
    </row>
    <row r="77" spans="1:12" ht="12.75">
      <c r="A77" t="s">
        <v>835</v>
      </c>
      <c r="B77" s="173">
        <v>0.1323529411764706</v>
      </c>
      <c r="C77" s="150">
        <v>0.40540540540540543</v>
      </c>
      <c r="D77" s="173">
        <v>0.19556714471968709</v>
      </c>
      <c r="E77" s="42">
        <v>0.4883720930232558</v>
      </c>
      <c r="F77" s="42">
        <v>0.1611071682044003</v>
      </c>
      <c r="G77" s="150">
        <v>0.6486486486486487</v>
      </c>
      <c r="H77" s="145">
        <v>0.08256880733944955</v>
      </c>
      <c r="I77" s="150">
        <v>0.11009174311926606</v>
      </c>
      <c r="J77" s="5"/>
      <c r="K77" s="5"/>
      <c r="L77" s="5"/>
    </row>
    <row r="78" spans="1:12" ht="12.75">
      <c r="A78" t="s">
        <v>836</v>
      </c>
      <c r="B78" s="173">
        <v>0.257</v>
      </c>
      <c r="C78" s="150">
        <v>0.5269645608628659</v>
      </c>
      <c r="D78" s="173">
        <v>0.3567755206994086</v>
      </c>
      <c r="E78" s="42">
        <v>0.7012048192771084</v>
      </c>
      <c r="F78" s="42">
        <v>0.2161727954302035</v>
      </c>
      <c r="G78" s="150">
        <v>0.7529228371005456</v>
      </c>
      <c r="H78" s="145">
        <v>0.15627850410459107</v>
      </c>
      <c r="I78" s="150">
        <v>0.2809364548494983</v>
      </c>
      <c r="J78" s="5"/>
      <c r="K78" s="5"/>
      <c r="L78" s="5"/>
    </row>
    <row r="79" spans="1:12" ht="12.75">
      <c r="A79" t="s">
        <v>837</v>
      </c>
      <c r="B79" s="173">
        <v>0.24929971988795518</v>
      </c>
      <c r="C79" s="150">
        <v>0.4777777777777778</v>
      </c>
      <c r="D79" s="173">
        <v>0.30380673499267935</v>
      </c>
      <c r="E79" s="42">
        <v>0.6174496644295302</v>
      </c>
      <c r="F79" s="42">
        <v>0.256</v>
      </c>
      <c r="G79" s="150">
        <v>0.6853146853146853</v>
      </c>
      <c r="H79" s="145">
        <v>0.09684439608269858</v>
      </c>
      <c r="I79" s="150">
        <v>0.14689880304678998</v>
      </c>
      <c r="J79" s="5"/>
      <c r="K79" s="5"/>
      <c r="L79" s="5"/>
    </row>
    <row r="80" spans="1:12" ht="12.75">
      <c r="A80" t="s">
        <v>838</v>
      </c>
      <c r="B80" s="173">
        <v>0.04</v>
      </c>
      <c r="C80" s="150">
        <v>0.07692307692307693</v>
      </c>
      <c r="D80" s="173">
        <v>0.16224412433661864</v>
      </c>
      <c r="E80" s="42">
        <v>0.375</v>
      </c>
      <c r="F80" s="42">
        <v>0.1522601110229976</v>
      </c>
      <c r="G80" s="150">
        <v>0.6190476190476191</v>
      </c>
      <c r="H80" s="145">
        <v>0.02727272727272727</v>
      </c>
      <c r="I80" s="150">
        <v>0.045454545454545456</v>
      </c>
      <c r="J80" s="5"/>
      <c r="K80" s="5"/>
      <c r="L80" s="5"/>
    </row>
    <row r="81" spans="1:12" ht="12.75">
      <c r="A81" t="s">
        <v>839</v>
      </c>
      <c r="B81" s="173">
        <v>0.3305785123966942</v>
      </c>
      <c r="C81" s="150">
        <v>0.5151515151515151</v>
      </c>
      <c r="D81" s="173">
        <v>0.37779618889809446</v>
      </c>
      <c r="E81" s="42">
        <v>0.7213114754098361</v>
      </c>
      <c r="F81" s="42">
        <v>0.35294117647058826</v>
      </c>
      <c r="G81" s="150">
        <v>0.7142857142857143</v>
      </c>
      <c r="H81" s="145">
        <v>0.08064516129032258</v>
      </c>
      <c r="I81" s="150">
        <v>0.15725806451612903</v>
      </c>
      <c r="J81" s="5"/>
      <c r="K81" s="5"/>
      <c r="L81" s="5"/>
    </row>
    <row r="82" spans="1:12" ht="12.75">
      <c r="A82" t="s">
        <v>840</v>
      </c>
      <c r="B82" s="173">
        <v>0.4134755210857974</v>
      </c>
      <c r="C82" s="150">
        <v>0.5895096921322691</v>
      </c>
      <c r="D82" s="173">
        <v>0.5820707070707071</v>
      </c>
      <c r="E82" s="42">
        <v>0.5185185185185185</v>
      </c>
      <c r="F82" s="42">
        <v>0.05547850208044383</v>
      </c>
      <c r="G82" s="150">
        <v>0.7756378189094547</v>
      </c>
      <c r="H82" s="145">
        <v>0.2090686274509804</v>
      </c>
      <c r="I82" s="150">
        <v>0.13700980392156864</v>
      </c>
      <c r="J82" s="5"/>
      <c r="K82" s="5"/>
      <c r="L82" s="5"/>
    </row>
    <row r="83" spans="1:12" ht="12.75">
      <c r="A83" t="s">
        <v>841</v>
      </c>
      <c r="B83" s="173">
        <v>0.2905027932960894</v>
      </c>
      <c r="C83" s="150">
        <v>0.4423076923076923</v>
      </c>
      <c r="D83" s="173">
        <v>0.4304812834224599</v>
      </c>
      <c r="E83" s="42">
        <v>0.39622641509433965</v>
      </c>
      <c r="F83" s="42">
        <v>0.325635103926097</v>
      </c>
      <c r="G83" s="150">
        <v>0.7021696252465484</v>
      </c>
      <c r="H83" s="145">
        <v>0.060676779463243874</v>
      </c>
      <c r="I83" s="150">
        <v>0.051341890315052506</v>
      </c>
      <c r="J83" s="5"/>
      <c r="K83" s="5"/>
      <c r="L83" s="5"/>
    </row>
    <row r="84" spans="1:12" ht="12.75">
      <c r="A84" t="s">
        <v>842</v>
      </c>
      <c r="B84" s="173">
        <v>0.3247588424437299</v>
      </c>
      <c r="C84" s="150">
        <v>0.5399305555555556</v>
      </c>
      <c r="D84" s="173">
        <v>0.40672413793103446</v>
      </c>
      <c r="E84" s="42">
        <v>0.6324324324324324</v>
      </c>
      <c r="F84" s="42">
        <v>0.26272281064324465</v>
      </c>
      <c r="G84" s="150">
        <v>0.7120234604105572</v>
      </c>
      <c r="H84" s="145">
        <v>0.14621787911690193</v>
      </c>
      <c r="I84" s="150">
        <v>0.15490408975750997</v>
      </c>
      <c r="J84" s="5"/>
      <c r="K84" s="5"/>
      <c r="L84" s="5"/>
    </row>
    <row r="85" spans="1:12" ht="12.75">
      <c r="A85" t="s">
        <v>843</v>
      </c>
      <c r="B85" s="173">
        <v>0.5836909871244635</v>
      </c>
      <c r="C85" s="150">
        <v>0.6795580110497238</v>
      </c>
      <c r="D85" s="173">
        <v>0.4732360097323601</v>
      </c>
      <c r="E85" s="42">
        <v>0.6060606060606061</v>
      </c>
      <c r="F85" s="42">
        <v>0.36228287841191065</v>
      </c>
      <c r="G85" s="150">
        <v>0.8062015503875969</v>
      </c>
      <c r="H85" s="145">
        <v>0.259047619047619</v>
      </c>
      <c r="I85" s="150">
        <v>0.25333333333333335</v>
      </c>
      <c r="J85" s="5"/>
      <c r="K85" s="5"/>
      <c r="L85" s="5"/>
    </row>
    <row r="86" spans="1:12" ht="12.75">
      <c r="A86" t="s">
        <v>844</v>
      </c>
      <c r="B86" s="173">
        <v>0.11746031746031746</v>
      </c>
      <c r="C86" s="150">
        <v>0.26785714285714285</v>
      </c>
      <c r="D86" s="173">
        <v>0.4197473093121198</v>
      </c>
      <c r="E86" s="42">
        <v>0.3484848484848485</v>
      </c>
      <c r="F86" s="42">
        <v>0.23748103186646433</v>
      </c>
      <c r="G86" s="150">
        <v>0.7584803256445047</v>
      </c>
      <c r="H86" s="145">
        <v>0.03961456102783726</v>
      </c>
      <c r="I86" s="150">
        <v>0.04068522483940043</v>
      </c>
      <c r="J86" s="5"/>
      <c r="K86" s="5"/>
      <c r="L86" s="5"/>
    </row>
    <row r="87" spans="1:12" ht="12.75">
      <c r="A87" t="s">
        <v>666</v>
      </c>
      <c r="B87" s="173">
        <v>0.23809523809523808</v>
      </c>
      <c r="C87" s="150">
        <v>0.375</v>
      </c>
      <c r="D87" s="173">
        <v>0.38882978723404255</v>
      </c>
      <c r="E87" s="42">
        <v>0.43902439024390244</v>
      </c>
      <c r="F87" s="42">
        <v>0.32588699080157685</v>
      </c>
      <c r="G87" s="150">
        <v>0.708904109589041</v>
      </c>
      <c r="H87" s="145">
        <v>0.05188067444876784</v>
      </c>
      <c r="I87" s="150">
        <v>0.03501945525291829</v>
      </c>
      <c r="J87" s="5"/>
      <c r="K87" s="5"/>
      <c r="L87" s="5"/>
    </row>
    <row r="88" spans="1:12" ht="12.75">
      <c r="A88" t="s">
        <v>667</v>
      </c>
      <c r="B88" s="173">
        <v>0.23580034423407917</v>
      </c>
      <c r="C88" s="150">
        <v>0.3468208092485549</v>
      </c>
      <c r="D88" s="173">
        <v>0.3896252285191956</v>
      </c>
      <c r="E88" s="42">
        <v>0.44549763033175355</v>
      </c>
      <c r="F88" s="42">
        <v>0.3205275229357798</v>
      </c>
      <c r="G88" s="150">
        <v>0.751188589540412</v>
      </c>
      <c r="H88" s="145">
        <v>0.0743756786102063</v>
      </c>
      <c r="I88" s="150">
        <v>0.08360477741585233</v>
      </c>
      <c r="J88" s="5"/>
      <c r="K88" s="5"/>
      <c r="L88" s="5"/>
    </row>
    <row r="89" spans="1:12" ht="12.75">
      <c r="A89" t="s">
        <v>668</v>
      </c>
      <c r="B89" s="173">
        <v>0.30606516290726815</v>
      </c>
      <c r="C89" s="150">
        <v>0.2895408163265306</v>
      </c>
      <c r="D89" s="173">
        <v>0.39563449248900323</v>
      </c>
      <c r="E89" s="42">
        <v>0.36104368932038833</v>
      </c>
      <c r="F89" s="42">
        <v>0.21812945278156737</v>
      </c>
      <c r="G89" s="150">
        <v>0.728528853969114</v>
      </c>
      <c r="H89" s="145">
        <v>0.3904092071611253</v>
      </c>
      <c r="I89" s="150">
        <v>0.22122762148337596</v>
      </c>
      <c r="J89" s="5"/>
      <c r="K89" s="5"/>
      <c r="L89" s="5"/>
    </row>
    <row r="90" spans="1:12" ht="12.75">
      <c r="A90" t="s">
        <v>669</v>
      </c>
      <c r="B90" s="173">
        <v>0.33093525179856115</v>
      </c>
      <c r="C90" s="150">
        <v>0.4</v>
      </c>
      <c r="D90" s="173">
        <v>0.4439511653718091</v>
      </c>
      <c r="E90" s="42">
        <v>0.4</v>
      </c>
      <c r="F90" s="42">
        <v>0.4271604938271605</v>
      </c>
      <c r="G90" s="150">
        <v>0.8048780487804879</v>
      </c>
      <c r="H90" s="145">
        <v>0.1031390134529148</v>
      </c>
      <c r="I90" s="150">
        <v>0.08071748878923767</v>
      </c>
      <c r="J90" s="5"/>
      <c r="K90" s="5"/>
      <c r="L90" s="5"/>
    </row>
    <row r="91" spans="1:12" ht="12.75">
      <c r="A91" t="s">
        <v>670</v>
      </c>
      <c r="B91" s="173">
        <v>0.25</v>
      </c>
      <c r="C91" s="150">
        <v>0.375</v>
      </c>
      <c r="D91" s="173">
        <v>0.45465393794749404</v>
      </c>
      <c r="E91" s="42">
        <v>0.4642857142857143</v>
      </c>
      <c r="F91" s="42">
        <v>0.44516129032258067</v>
      </c>
      <c r="G91" s="150">
        <v>0.7241379310344828</v>
      </c>
      <c r="H91" s="145">
        <v>0.030534351145038167</v>
      </c>
      <c r="I91" s="150">
        <v>0.04071246819338423</v>
      </c>
      <c r="J91" s="5"/>
      <c r="K91" s="5"/>
      <c r="L91" s="5"/>
    </row>
    <row r="92" spans="1:12" ht="12.75">
      <c r="A92" t="s">
        <v>671</v>
      </c>
      <c r="B92" s="173">
        <v>0.24855491329479767</v>
      </c>
      <c r="C92" s="150">
        <v>0.3829787234042553</v>
      </c>
      <c r="D92" s="173">
        <v>0.29604221635883904</v>
      </c>
      <c r="E92" s="42">
        <v>0.39655172413793105</v>
      </c>
      <c r="F92" s="42">
        <v>0.2652439024390244</v>
      </c>
      <c r="G92" s="150">
        <v>0.543859649122807</v>
      </c>
      <c r="H92" s="145">
        <v>0.07119205298013245</v>
      </c>
      <c r="I92" s="150">
        <v>0.06788079470198675</v>
      </c>
      <c r="J92" s="5"/>
      <c r="K92" s="5"/>
      <c r="L92" s="5"/>
    </row>
    <row r="93" spans="1:12" ht="12.75">
      <c r="A93" t="s">
        <v>672</v>
      </c>
      <c r="B93" s="173">
        <v>0.45064377682403434</v>
      </c>
      <c r="C93" s="150">
        <v>0.49784791965566716</v>
      </c>
      <c r="D93" s="173">
        <v>0.354997269251775</v>
      </c>
      <c r="E93" s="42">
        <v>0.5809018567639257</v>
      </c>
      <c r="F93" s="42">
        <v>0.26028421839940163</v>
      </c>
      <c r="G93" s="150">
        <v>0.7096774193548387</v>
      </c>
      <c r="H93" s="145">
        <v>0.5637583892617449</v>
      </c>
      <c r="I93" s="150">
        <v>0.612751677852349</v>
      </c>
      <c r="J93" s="5"/>
      <c r="K93" s="5"/>
      <c r="L93" s="5"/>
    </row>
    <row r="94" spans="1:12" ht="12.75">
      <c r="A94" t="s">
        <v>673</v>
      </c>
      <c r="B94" s="173">
        <v>0.21214285714285713</v>
      </c>
      <c r="C94" s="150">
        <v>0.3722397476340694</v>
      </c>
      <c r="D94" s="173">
        <v>0.4497286358200718</v>
      </c>
      <c r="E94" s="42">
        <v>0.391644908616188</v>
      </c>
      <c r="F94" s="42">
        <v>0.2918936238385133</v>
      </c>
      <c r="G94" s="150">
        <v>0.6967054263565892</v>
      </c>
      <c r="H94" s="145">
        <v>0.05726957192441188</v>
      </c>
      <c r="I94" s="150">
        <v>0.051677593521018125</v>
      </c>
      <c r="J94" s="5"/>
      <c r="K94" s="5"/>
      <c r="L94" s="5"/>
    </row>
    <row r="95" spans="1:12" ht="12.75">
      <c r="A95" t="s">
        <v>674</v>
      </c>
      <c r="B95" s="173">
        <v>0.1696113074204947</v>
      </c>
      <c r="C95" s="150">
        <v>0.2222222222222222</v>
      </c>
      <c r="D95" s="173">
        <v>0.4417594352430084</v>
      </c>
      <c r="E95" s="42">
        <v>0.3424657534246575</v>
      </c>
      <c r="F95" s="42">
        <v>0.29658901830282863</v>
      </c>
      <c r="G95" s="150">
        <v>0.7551724137931034</v>
      </c>
      <c r="H95" s="145">
        <v>0.028656716417910448</v>
      </c>
      <c r="I95" s="150">
        <v>0.019701492537313434</v>
      </c>
      <c r="J95" s="5"/>
      <c r="K95" s="5"/>
      <c r="L95" s="5"/>
    </row>
    <row r="96" spans="1:12" ht="12.75">
      <c r="A96" t="s">
        <v>675</v>
      </c>
      <c r="B96" s="173">
        <v>0.1794871794871795</v>
      </c>
      <c r="C96" s="150">
        <v>0.3076923076923077</v>
      </c>
      <c r="D96" s="173">
        <v>0.43847487001733104</v>
      </c>
      <c r="E96" s="42">
        <v>0.5483870967741935</v>
      </c>
      <c r="F96" s="42">
        <v>0.3972055888223553</v>
      </c>
      <c r="G96" s="150">
        <v>0.8333333333333334</v>
      </c>
      <c r="H96" s="145">
        <v>0.026923076923076925</v>
      </c>
      <c r="I96" s="150">
        <v>0.08076923076923077</v>
      </c>
      <c r="J96" s="5"/>
      <c r="K96" s="5"/>
      <c r="L96" s="5"/>
    </row>
    <row r="97" spans="1:12" ht="12.75">
      <c r="A97" t="s">
        <v>676</v>
      </c>
      <c r="B97" s="173">
        <v>0.358646188850967</v>
      </c>
      <c r="C97" s="150">
        <v>0.4737595419847328</v>
      </c>
      <c r="D97" s="173">
        <v>0.4180509904948032</v>
      </c>
      <c r="E97" s="42">
        <v>0.4990769230769231</v>
      </c>
      <c r="F97" s="42">
        <v>0.2802529462489221</v>
      </c>
      <c r="G97" s="150">
        <v>0.7442762902599922</v>
      </c>
      <c r="H97" s="145">
        <v>0.2113289760348584</v>
      </c>
      <c r="I97" s="150">
        <v>0.30232947880006705</v>
      </c>
      <c r="J97" s="5"/>
      <c r="K97" s="5"/>
      <c r="L97" s="5"/>
    </row>
    <row r="98" spans="1:12" ht="12.75">
      <c r="A98" t="s">
        <v>677</v>
      </c>
      <c r="B98" s="173">
        <v>0.3492647058823529</v>
      </c>
      <c r="C98" s="150">
        <v>0.373134328358209</v>
      </c>
      <c r="D98" s="173">
        <v>0.4023479188900747</v>
      </c>
      <c r="E98" s="42">
        <v>0.3235294117647059</v>
      </c>
      <c r="F98" s="42">
        <v>0.318118948824343</v>
      </c>
      <c r="G98" s="150">
        <v>0.7584269662921348</v>
      </c>
      <c r="H98" s="145">
        <v>0.20127118644067796</v>
      </c>
      <c r="I98" s="150">
        <v>0.18220338983050846</v>
      </c>
      <c r="J98" s="5"/>
      <c r="K98" s="5"/>
      <c r="L98" s="5"/>
    </row>
    <row r="99" spans="1:12" ht="12.75">
      <c r="A99" t="s">
        <v>678</v>
      </c>
      <c r="B99" s="173">
        <v>0.324455205811138</v>
      </c>
      <c r="C99" s="150">
        <v>0.3873239436619718</v>
      </c>
      <c r="D99" s="173">
        <v>0.38653683319221</v>
      </c>
      <c r="E99" s="42">
        <v>0.4567901234567901</v>
      </c>
      <c r="F99" s="42">
        <v>0.31655061596143547</v>
      </c>
      <c r="G99" s="150">
        <v>0.7507788161993769</v>
      </c>
      <c r="H99" s="145">
        <v>0.1279847182425979</v>
      </c>
      <c r="I99" s="150">
        <v>0.17574021012416427</v>
      </c>
      <c r="J99" s="5"/>
      <c r="K99" s="5"/>
      <c r="L99" s="5"/>
    </row>
    <row r="100" spans="1:12" ht="12.75">
      <c r="A100" t="s">
        <v>679</v>
      </c>
      <c r="B100" s="173">
        <v>0.42753143613500993</v>
      </c>
      <c r="C100" s="150">
        <v>0.5080321285140562</v>
      </c>
      <c r="D100" s="173">
        <v>0.43178447849728124</v>
      </c>
      <c r="E100" s="42">
        <v>0.5451977401129944</v>
      </c>
      <c r="F100" s="42">
        <v>0.3524564183835182</v>
      </c>
      <c r="G100" s="150">
        <v>0.8323809523809523</v>
      </c>
      <c r="H100" s="145">
        <v>0.26995403259506895</v>
      </c>
      <c r="I100" s="150">
        <v>0.2921019640618471</v>
      </c>
      <c r="J100" s="5"/>
      <c r="K100" s="5"/>
      <c r="L100" s="5"/>
    </row>
    <row r="101" spans="1:12" ht="12.75">
      <c r="A101" t="s">
        <v>680</v>
      </c>
      <c r="B101" s="173">
        <v>0.165625</v>
      </c>
      <c r="C101" s="150">
        <v>0.3684210526315789</v>
      </c>
      <c r="D101" s="173">
        <v>0.4243727598566308</v>
      </c>
      <c r="E101" s="42">
        <v>0.375</v>
      </c>
      <c r="F101" s="42">
        <v>0.18948734587929916</v>
      </c>
      <c r="G101" s="150">
        <v>0.7358171041490262</v>
      </c>
      <c r="H101" s="145">
        <v>0.04284559417946645</v>
      </c>
      <c r="I101" s="150">
        <v>0.03152789005658852</v>
      </c>
      <c r="J101" s="5"/>
      <c r="K101" s="5"/>
      <c r="L101" s="5"/>
    </row>
    <row r="102" spans="1:12" ht="12.75">
      <c r="A102" t="s">
        <v>681</v>
      </c>
      <c r="B102" s="173">
        <v>0.46354733405875953</v>
      </c>
      <c r="C102" s="150">
        <v>0.532258064516129</v>
      </c>
      <c r="D102" s="173">
        <v>0.4582809224318658</v>
      </c>
      <c r="E102" s="42">
        <v>0.6712328767123288</v>
      </c>
      <c r="F102" s="42">
        <v>0.3517559009786989</v>
      </c>
      <c r="G102" s="150">
        <v>0.7884615384615384</v>
      </c>
      <c r="H102" s="145">
        <v>0.2804476629361422</v>
      </c>
      <c r="I102" s="150">
        <v>0.3357472021066491</v>
      </c>
      <c r="J102" s="5"/>
      <c r="K102" s="5"/>
      <c r="L102" s="5"/>
    </row>
    <row r="103" spans="1:12" ht="12.75">
      <c r="A103" t="s">
        <v>682</v>
      </c>
      <c r="B103" s="173">
        <v>0.32269503546099293</v>
      </c>
      <c r="C103" s="150">
        <v>0.36477987421383645</v>
      </c>
      <c r="D103" s="173">
        <v>0.4924414210128496</v>
      </c>
      <c r="E103" s="42">
        <v>0.5384615384615384</v>
      </c>
      <c r="F103" s="42">
        <v>0.42052313883299797</v>
      </c>
      <c r="G103" s="150">
        <v>0.761252446183953</v>
      </c>
      <c r="H103" s="145">
        <v>0.06527977044476327</v>
      </c>
      <c r="I103" s="150">
        <v>0.09182209469153516</v>
      </c>
      <c r="J103" s="5"/>
      <c r="K103" s="5"/>
      <c r="L103" s="5"/>
    </row>
    <row r="104" spans="1:12" ht="12.75">
      <c r="A104" t="s">
        <v>683</v>
      </c>
      <c r="B104" s="173">
        <v>0.3523809523809524</v>
      </c>
      <c r="C104" s="150">
        <v>0.32867132867132864</v>
      </c>
      <c r="D104" s="173">
        <v>0.3458823529411765</v>
      </c>
      <c r="E104" s="42">
        <v>0.6744186046511628</v>
      </c>
      <c r="F104" s="42">
        <v>0.26382978723404255</v>
      </c>
      <c r="G104" s="150">
        <v>0.7674418604651163</v>
      </c>
      <c r="H104" s="145">
        <v>0.2740740740740741</v>
      </c>
      <c r="I104" s="150">
        <v>0.18765432098765433</v>
      </c>
      <c r="J104" s="5"/>
      <c r="K104" s="5"/>
      <c r="L104" s="5"/>
    </row>
    <row r="105" spans="1:12" ht="12.75">
      <c r="A105" t="s">
        <v>684</v>
      </c>
      <c r="B105" s="173">
        <v>0.3669307976756471</v>
      </c>
      <c r="C105" s="150">
        <v>0.36779392520146015</v>
      </c>
      <c r="D105" s="173">
        <v>0.504459396025661</v>
      </c>
      <c r="E105" s="42">
        <v>0.35252100840336137</v>
      </c>
      <c r="F105" s="42">
        <v>0.267273340074149</v>
      </c>
      <c r="G105" s="150">
        <v>0.7905027932960894</v>
      </c>
      <c r="H105" s="145">
        <v>0.5185904136180379</v>
      </c>
      <c r="I105" s="150">
        <v>0.5239659549051814</v>
      </c>
      <c r="J105" s="5"/>
      <c r="K105" s="5"/>
      <c r="L105" s="5"/>
    </row>
    <row r="106" spans="1:12" ht="12.75">
      <c r="A106" t="s">
        <v>685</v>
      </c>
      <c r="B106" s="173">
        <v>0.2682926829268293</v>
      </c>
      <c r="C106" s="150">
        <v>0.3956043956043956</v>
      </c>
      <c r="D106" s="173">
        <v>0.294694605439144</v>
      </c>
      <c r="E106" s="42">
        <v>0.2976190476190476</v>
      </c>
      <c r="F106" s="42">
        <v>0.25771521386031404</v>
      </c>
      <c r="G106" s="150">
        <v>0.5371024734982333</v>
      </c>
      <c r="H106" s="145">
        <v>0.1043360433604336</v>
      </c>
      <c r="I106" s="150">
        <v>0.08265582655826559</v>
      </c>
      <c r="J106" s="5"/>
      <c r="K106" s="5"/>
      <c r="L106" s="5"/>
    </row>
    <row r="107" spans="1:12" ht="12.75">
      <c r="A107" t="s">
        <v>686</v>
      </c>
      <c r="B107" s="173">
        <v>0.3295953193564115</v>
      </c>
      <c r="C107" s="150">
        <v>0.4048582995951417</v>
      </c>
      <c r="D107" s="173">
        <v>0.41734944694797216</v>
      </c>
      <c r="E107" s="42">
        <v>0.5175695461200586</v>
      </c>
      <c r="F107" s="42">
        <v>0.26251082251082253</v>
      </c>
      <c r="G107" s="150">
        <v>0.7203322784810127</v>
      </c>
      <c r="H107" s="145">
        <v>0.24912474663718445</v>
      </c>
      <c r="I107" s="150">
        <v>0.25925925925925924</v>
      </c>
      <c r="J107" s="5"/>
      <c r="K107" s="5"/>
      <c r="L107" s="5"/>
    </row>
    <row r="108" spans="1:12" ht="12.75">
      <c r="A108" t="s">
        <v>687</v>
      </c>
      <c r="B108" s="173">
        <v>0.34805890227576974</v>
      </c>
      <c r="C108" s="150">
        <v>0.41189931350114417</v>
      </c>
      <c r="D108" s="173">
        <v>0.4121900826446281</v>
      </c>
      <c r="E108" s="42">
        <v>0.550321199143469</v>
      </c>
      <c r="F108" s="42">
        <v>0.3149171270718232</v>
      </c>
      <c r="G108" s="150">
        <v>0.7351351351351352</v>
      </c>
      <c r="H108" s="145">
        <v>0.24574669187145556</v>
      </c>
      <c r="I108" s="150">
        <v>0.41304347826086957</v>
      </c>
      <c r="J108" s="5"/>
      <c r="K108" s="5"/>
      <c r="L108" s="5"/>
    </row>
    <row r="109" spans="1:12" ht="12.75">
      <c r="A109" t="s">
        <v>688</v>
      </c>
      <c r="B109" s="173">
        <v>0.37055745985928196</v>
      </c>
      <c r="C109" s="150">
        <v>0.4382440476190476</v>
      </c>
      <c r="D109" s="173">
        <v>0.367291924070538</v>
      </c>
      <c r="E109" s="42">
        <v>0.4612159329140461</v>
      </c>
      <c r="F109" s="42">
        <v>0.20673734610123118</v>
      </c>
      <c r="G109" s="150">
        <v>0.7817209528439475</v>
      </c>
      <c r="H109" s="145">
        <v>0.38580015026296016</v>
      </c>
      <c r="I109" s="150">
        <v>0.30390683696468823</v>
      </c>
      <c r="J109" s="5"/>
      <c r="K109" s="5"/>
      <c r="L109" s="5"/>
    </row>
    <row r="110" spans="1:12" ht="12.75">
      <c r="A110" t="s">
        <v>689</v>
      </c>
      <c r="B110" s="173">
        <v>0.23529411764705882</v>
      </c>
      <c r="C110" s="150">
        <v>0.34959349593495936</v>
      </c>
      <c r="D110" s="173">
        <v>0.36969001148105624</v>
      </c>
      <c r="E110" s="42">
        <v>0.43089430894308944</v>
      </c>
      <c r="F110" s="42">
        <v>0.35477582846003897</v>
      </c>
      <c r="G110" s="150">
        <v>0.6153846153846154</v>
      </c>
      <c r="H110" s="145">
        <v>0.08522727272727272</v>
      </c>
      <c r="I110" s="150">
        <v>0.13636363636363635</v>
      </c>
      <c r="J110" s="5"/>
      <c r="K110" s="5"/>
      <c r="L110" s="5"/>
    </row>
    <row r="111" spans="1:12" ht="12.75">
      <c r="A111" t="s">
        <v>690</v>
      </c>
      <c r="B111" s="173">
        <v>0.33579790511398644</v>
      </c>
      <c r="C111" s="150">
        <v>0.5656401944894651</v>
      </c>
      <c r="D111" s="173">
        <v>0.427771855010661</v>
      </c>
      <c r="E111" s="42">
        <v>0.5130718954248366</v>
      </c>
      <c r="F111" s="42">
        <v>0.32255785196961667</v>
      </c>
      <c r="G111" s="150">
        <v>0.8156271418779987</v>
      </c>
      <c r="H111" s="145">
        <v>0.14513981358189082</v>
      </c>
      <c r="I111" s="150">
        <v>0.1347536617842876</v>
      </c>
      <c r="J111" s="5"/>
      <c r="K111" s="5"/>
      <c r="L111" s="5"/>
    </row>
    <row r="112" spans="1:12" ht="12.75">
      <c r="A112" t="s">
        <v>691</v>
      </c>
      <c r="B112" s="173">
        <v>0.4357142857142857</v>
      </c>
      <c r="C112" s="150">
        <v>0.4845814977973568</v>
      </c>
      <c r="D112" s="173">
        <v>0.4728270490352275</v>
      </c>
      <c r="E112" s="42">
        <v>0.5076252723311547</v>
      </c>
      <c r="F112" s="42">
        <v>0.373785198106155</v>
      </c>
      <c r="G112" s="150">
        <v>0.8017241379310345</v>
      </c>
      <c r="H112" s="145">
        <v>0.1704968944099379</v>
      </c>
      <c r="I112" s="150">
        <v>0.20900621118012422</v>
      </c>
      <c r="J112" s="5"/>
      <c r="K112" s="5"/>
      <c r="L112" s="5"/>
    </row>
    <row r="113" spans="1:12" ht="12.75">
      <c r="A113" t="s">
        <v>692</v>
      </c>
      <c r="B113" s="173">
        <v>0.10784313725490197</v>
      </c>
      <c r="C113" s="150">
        <v>0.15384615384615385</v>
      </c>
      <c r="D113" s="173">
        <v>0.3032069970845481</v>
      </c>
      <c r="E113" s="42">
        <v>0.32558139534883723</v>
      </c>
      <c r="F113" s="42">
        <v>0.23914893617021277</v>
      </c>
      <c r="G113" s="150">
        <v>0.7972972972972973</v>
      </c>
      <c r="H113" s="145">
        <v>0.02576112412177986</v>
      </c>
      <c r="I113" s="150">
        <v>0.04215456674473068</v>
      </c>
      <c r="J113" s="5"/>
      <c r="K113" s="5"/>
      <c r="L113" s="5"/>
    </row>
    <row r="114" spans="1:12" ht="12.75">
      <c r="A114" t="s">
        <v>693</v>
      </c>
      <c r="B114" s="173">
        <v>0.3339011925042589</v>
      </c>
      <c r="C114" s="150">
        <v>0.3304093567251462</v>
      </c>
      <c r="D114" s="173">
        <v>0.4742268041237113</v>
      </c>
      <c r="E114" s="42">
        <v>0.4520547945205479</v>
      </c>
      <c r="F114" s="42">
        <v>0.3518672199170125</v>
      </c>
      <c r="G114" s="150">
        <v>0.7863070539419087</v>
      </c>
      <c r="H114" s="145">
        <v>0.18317757009345795</v>
      </c>
      <c r="I114" s="150">
        <v>0.16728971962616823</v>
      </c>
      <c r="J114" s="5"/>
      <c r="K114" s="5"/>
      <c r="L114" s="5"/>
    </row>
    <row r="115" spans="1:12" ht="12.75">
      <c r="A115" t="s">
        <v>694</v>
      </c>
      <c r="B115" s="173">
        <v>0.25</v>
      </c>
      <c r="C115" s="150">
        <v>0.25</v>
      </c>
      <c r="D115" s="173">
        <v>0.28203389830508474</v>
      </c>
      <c r="E115" s="42">
        <v>0.5116279069767442</v>
      </c>
      <c r="F115" s="42">
        <v>0.2603857566765579</v>
      </c>
      <c r="G115" s="150">
        <v>0.5588235294117647</v>
      </c>
      <c r="H115" s="145">
        <v>0.05668934240362812</v>
      </c>
      <c r="I115" s="150">
        <v>0.05895691609977324</v>
      </c>
      <c r="J115" s="5"/>
      <c r="K115" s="5"/>
      <c r="L115" s="5"/>
    </row>
    <row r="116" spans="1:12" ht="12.75">
      <c r="A116" t="s">
        <v>695</v>
      </c>
      <c r="B116" s="173">
        <v>0.2922824302134647</v>
      </c>
      <c r="C116" s="150">
        <v>0.42452830188679247</v>
      </c>
      <c r="D116" s="173">
        <v>0.35459183673469385</v>
      </c>
      <c r="E116" s="42">
        <v>0.47297297297297297</v>
      </c>
      <c r="F116" s="42">
        <v>0.2894736842105263</v>
      </c>
      <c r="G116" s="150">
        <v>0.8448979591836735</v>
      </c>
      <c r="H116" s="145">
        <v>0.17588932806324112</v>
      </c>
      <c r="I116" s="150">
        <v>0.16798418972332016</v>
      </c>
      <c r="J116" s="5"/>
      <c r="K116" s="5"/>
      <c r="L116" s="5"/>
    </row>
    <row r="117" spans="1:12" ht="12.75">
      <c r="A117" t="s">
        <v>696</v>
      </c>
      <c r="B117" s="173">
        <v>0.22757697456492637</v>
      </c>
      <c r="C117" s="150">
        <v>0.3238095238095238</v>
      </c>
      <c r="D117" s="173">
        <v>0.3084010840108401</v>
      </c>
      <c r="E117" s="42">
        <v>0.44542772861356933</v>
      </c>
      <c r="F117" s="42">
        <v>0.21871676710386387</v>
      </c>
      <c r="G117" s="150">
        <v>0.7267206477732794</v>
      </c>
      <c r="H117" s="145">
        <v>0.12996941896024464</v>
      </c>
      <c r="I117" s="150">
        <v>0.19342507645259938</v>
      </c>
      <c r="J117" s="5"/>
      <c r="K117" s="5"/>
      <c r="L117" s="5"/>
    </row>
    <row r="118" spans="1:12" ht="12.75">
      <c r="A118" t="s">
        <v>697</v>
      </c>
      <c r="B118" s="173">
        <v>0.30514705882352944</v>
      </c>
      <c r="C118" s="150">
        <v>0.4280701754385965</v>
      </c>
      <c r="D118" s="173">
        <v>0.44577735124760076</v>
      </c>
      <c r="E118" s="42">
        <v>0.463768115942029</v>
      </c>
      <c r="F118" s="42">
        <v>0.3815585221980751</v>
      </c>
      <c r="G118" s="150">
        <v>0.7578125</v>
      </c>
      <c r="H118" s="145">
        <v>0.08201581027667984</v>
      </c>
      <c r="I118" s="150">
        <v>0.12351778656126482</v>
      </c>
      <c r="J118" s="5"/>
      <c r="K118" s="5"/>
      <c r="L118" s="5"/>
    </row>
    <row r="119" spans="1:12" ht="12.75">
      <c r="A119" t="s">
        <v>698</v>
      </c>
      <c r="B119" s="173">
        <v>0.2866666666666667</v>
      </c>
      <c r="C119" s="150">
        <v>0.4909090909090909</v>
      </c>
      <c r="D119" s="173">
        <v>0.5669028761984161</v>
      </c>
      <c r="E119" s="42">
        <v>0.25</v>
      </c>
      <c r="F119" s="42">
        <v>0.2662013958125623</v>
      </c>
      <c r="G119" s="150">
        <v>0.7870036101083032</v>
      </c>
      <c r="H119" s="145">
        <v>0.030648610121168925</v>
      </c>
      <c r="I119" s="150">
        <v>0.019957234497505347</v>
      </c>
      <c r="J119" s="5"/>
      <c r="K119" s="5"/>
      <c r="L119" s="5"/>
    </row>
    <row r="120" spans="1:12" ht="12.75">
      <c r="A120" t="s">
        <v>699</v>
      </c>
      <c r="B120" s="173">
        <v>0.3680555555555556</v>
      </c>
      <c r="C120" s="150">
        <v>0.6666666666666666</v>
      </c>
      <c r="D120" s="173">
        <v>0.4824090638044126</v>
      </c>
      <c r="E120" s="42">
        <v>0.3492063492063492</v>
      </c>
      <c r="F120" s="42">
        <v>0.21146496815286625</v>
      </c>
      <c r="G120" s="150">
        <v>0.7387971698113207</v>
      </c>
      <c r="H120" s="145">
        <v>0.06148491879350348</v>
      </c>
      <c r="I120" s="150">
        <v>0.04988399071925754</v>
      </c>
      <c r="J120" s="5"/>
      <c r="K120" s="5"/>
      <c r="L120" s="5"/>
    </row>
    <row r="121" spans="1:12" ht="12.75">
      <c r="A121" t="s">
        <v>700</v>
      </c>
      <c r="B121" s="173">
        <v>0.2851485148514851</v>
      </c>
      <c r="C121" s="150">
        <v>0.3829787234042553</v>
      </c>
      <c r="D121" s="173">
        <v>0.15796288303841174</v>
      </c>
      <c r="E121" s="42">
        <v>0.19047619047619047</v>
      </c>
      <c r="F121" s="42">
        <v>0.15065999089667728</v>
      </c>
      <c r="G121" s="150">
        <v>0.29347826086956524</v>
      </c>
      <c r="H121" s="145">
        <v>0.2823529411764706</v>
      </c>
      <c r="I121" s="150">
        <v>0.2549019607843137</v>
      </c>
      <c r="J121" s="5"/>
      <c r="K121" s="5"/>
      <c r="L121" s="5"/>
    </row>
    <row r="122" spans="1:12" ht="12.75">
      <c r="A122" t="s">
        <v>701</v>
      </c>
      <c r="B122" s="173">
        <v>0.3516209476309227</v>
      </c>
      <c r="C122" s="150">
        <v>0.431438127090301</v>
      </c>
      <c r="D122" s="173">
        <v>0.4397705544933078</v>
      </c>
      <c r="E122" s="42">
        <v>0.1111111111111111</v>
      </c>
      <c r="F122" s="42">
        <v>0.19469026548672566</v>
      </c>
      <c r="G122" s="150">
        <v>0.7392241379310345</v>
      </c>
      <c r="H122" s="145">
        <v>0.23460898502495842</v>
      </c>
      <c r="I122" s="150">
        <v>0.21630615640599002</v>
      </c>
      <c r="J122" s="5"/>
      <c r="K122" s="5"/>
      <c r="L122" s="5"/>
    </row>
    <row r="123" spans="1:12" ht="12.75">
      <c r="A123" t="s">
        <v>702</v>
      </c>
      <c r="B123" s="173">
        <v>0.35422740524781343</v>
      </c>
      <c r="C123" s="150">
        <v>0.4067796610169492</v>
      </c>
      <c r="D123" s="173">
        <v>0.5566280566280566</v>
      </c>
      <c r="E123" s="42">
        <v>0.49411764705882355</v>
      </c>
      <c r="F123" s="42">
        <v>0.4816053511705686</v>
      </c>
      <c r="G123" s="150">
        <v>0.5769070446019174</v>
      </c>
      <c r="H123" s="145">
        <v>0.21931407942238268</v>
      </c>
      <c r="I123" s="150">
        <v>0.17057761732851986</v>
      </c>
      <c r="J123" s="5"/>
      <c r="K123" s="5"/>
      <c r="L123" s="5"/>
    </row>
    <row r="124" spans="1:12" ht="12.75">
      <c r="A124" t="s">
        <v>703</v>
      </c>
      <c r="B124" s="173">
        <v>0.3257998238919871</v>
      </c>
      <c r="C124" s="150">
        <v>0.4381287726358149</v>
      </c>
      <c r="D124" s="173">
        <v>0.2545556490047659</v>
      </c>
      <c r="E124" s="42">
        <v>0.3770491803278688</v>
      </c>
      <c r="F124" s="42">
        <v>0.13761837598226878</v>
      </c>
      <c r="G124" s="150">
        <v>0.5386919620569146</v>
      </c>
      <c r="H124" s="145">
        <v>0.3793574846206425</v>
      </c>
      <c r="I124" s="150">
        <v>0.3133971291866029</v>
      </c>
      <c r="J124" s="5"/>
      <c r="K124" s="5"/>
      <c r="L124" s="5"/>
    </row>
    <row r="125" spans="1:12" ht="12.75">
      <c r="A125" t="s">
        <v>704</v>
      </c>
      <c r="B125" s="173">
        <v>0.36057834169371494</v>
      </c>
      <c r="C125" s="150">
        <v>0.5036991368680641</v>
      </c>
      <c r="D125" s="173">
        <v>0.4658651188501935</v>
      </c>
      <c r="E125" s="42">
        <v>0.43617021276595747</v>
      </c>
      <c r="F125" s="42">
        <v>0.12102742707879843</v>
      </c>
      <c r="G125" s="150">
        <v>0.6339937434827946</v>
      </c>
      <c r="H125" s="145">
        <v>0.26605704332680163</v>
      </c>
      <c r="I125" s="150">
        <v>0.1868060091443501</v>
      </c>
      <c r="J125" s="5"/>
      <c r="K125" s="5"/>
      <c r="L125" s="5"/>
    </row>
    <row r="126" spans="1:12" ht="12.75">
      <c r="A126" t="s">
        <v>705</v>
      </c>
      <c r="B126" s="173">
        <v>0.32042833607907745</v>
      </c>
      <c r="C126" s="150">
        <v>0.43794242567248703</v>
      </c>
      <c r="D126" s="173">
        <v>0.48081970522915407</v>
      </c>
      <c r="E126" s="42">
        <v>0.4112903225806452</v>
      </c>
      <c r="F126" s="42">
        <v>0.0951496867022511</v>
      </c>
      <c r="G126" s="150">
        <v>0.792351745797155</v>
      </c>
      <c r="H126" s="145">
        <v>0.19679595278246206</v>
      </c>
      <c r="I126" s="150">
        <v>0.16509274873524452</v>
      </c>
      <c r="J126" s="5"/>
      <c r="K126" s="5"/>
      <c r="L126" s="5"/>
    </row>
    <row r="127" spans="1:12" ht="12.75">
      <c r="A127" t="s">
        <v>706</v>
      </c>
      <c r="B127" s="173">
        <v>0.3130178604308599</v>
      </c>
      <c r="C127" s="150">
        <v>0.45588717612331914</v>
      </c>
      <c r="D127" s="173">
        <v>0.22894389922367073</v>
      </c>
      <c r="E127" s="42">
        <v>0.4</v>
      </c>
      <c r="F127" s="42">
        <v>0.14536444352673963</v>
      </c>
      <c r="G127" s="150">
        <v>0.44410876132930516</v>
      </c>
      <c r="H127" s="145">
        <v>0.5209929512718358</v>
      </c>
      <c r="I127" s="150">
        <v>0.45724793135151703</v>
      </c>
      <c r="J127" s="5"/>
      <c r="K127" s="5"/>
      <c r="L127" s="5"/>
    </row>
    <row r="128" spans="1:12" ht="12.75">
      <c r="A128" t="s">
        <v>707</v>
      </c>
      <c r="B128" s="173">
        <v>0.48168355416991426</v>
      </c>
      <c r="C128" s="150">
        <v>0.5060449050086355</v>
      </c>
      <c r="D128" s="173">
        <v>0.30599755201958384</v>
      </c>
      <c r="E128" s="42">
        <v>0.4523809523809524</v>
      </c>
      <c r="F128" s="42">
        <v>0.24913013221990257</v>
      </c>
      <c r="G128" s="150">
        <v>0.7947019867549668</v>
      </c>
      <c r="H128" s="145">
        <v>0.552772808586762</v>
      </c>
      <c r="I128" s="150">
        <v>0.5411449016100179</v>
      </c>
      <c r="J128" s="5"/>
      <c r="K128" s="5"/>
      <c r="L128" s="5"/>
    </row>
    <row r="129" spans="1:12" ht="12.75">
      <c r="A129" t="s">
        <v>708</v>
      </c>
      <c r="B129" s="173">
        <v>0.2404692082111437</v>
      </c>
      <c r="C129" s="150">
        <v>0.37777777777777777</v>
      </c>
      <c r="D129" s="173">
        <v>0.27630989699955216</v>
      </c>
      <c r="E129" s="42">
        <v>0.3333333333333333</v>
      </c>
      <c r="F129" s="42">
        <v>0.21138211382113822</v>
      </c>
      <c r="G129" s="150">
        <v>0.44655172413793104</v>
      </c>
      <c r="H129" s="145">
        <v>0.11731044349070101</v>
      </c>
      <c r="I129" s="150">
        <v>0.09298998569384835</v>
      </c>
      <c r="J129" s="5"/>
      <c r="K129" s="5"/>
      <c r="L129" s="5"/>
    </row>
    <row r="130" spans="1:12" ht="12.75">
      <c r="A130" t="s">
        <v>709</v>
      </c>
      <c r="B130" s="173">
        <v>0.32947976878612717</v>
      </c>
      <c r="C130" s="150">
        <v>0.4794520547945205</v>
      </c>
      <c r="D130" s="173">
        <v>0.35758706467661694</v>
      </c>
      <c r="E130" s="42">
        <v>0.4186046511627907</v>
      </c>
      <c r="F130" s="42">
        <v>0.24011571841851495</v>
      </c>
      <c r="G130" s="150">
        <v>0.5941747572815534</v>
      </c>
      <c r="H130" s="145">
        <v>0.09018987341772151</v>
      </c>
      <c r="I130" s="150">
        <v>0.08386075949367089</v>
      </c>
      <c r="J130" s="5"/>
      <c r="K130" s="5"/>
      <c r="L130" s="5"/>
    </row>
    <row r="131" spans="1:12" ht="12.75">
      <c r="A131" t="s">
        <v>710</v>
      </c>
      <c r="B131" s="173">
        <v>0.35906040268456374</v>
      </c>
      <c r="C131" s="150">
        <v>0.49557522123893805</v>
      </c>
      <c r="D131" s="173">
        <v>0.4906437125748503</v>
      </c>
      <c r="E131" s="42">
        <v>0.3469387755102041</v>
      </c>
      <c r="F131" s="42">
        <v>0.2535564853556485</v>
      </c>
      <c r="G131" s="150">
        <v>0.7009279086366881</v>
      </c>
      <c r="H131" s="145">
        <v>0.07545839210155147</v>
      </c>
      <c r="I131" s="150">
        <v>0.05148095909732017</v>
      </c>
      <c r="J131" s="5"/>
      <c r="K131" s="5"/>
      <c r="L131" s="5"/>
    </row>
    <row r="132" spans="1:12" ht="12.75">
      <c r="A132" t="s">
        <v>711</v>
      </c>
      <c r="B132" s="173">
        <v>0.3951219512195122</v>
      </c>
      <c r="C132" s="150">
        <v>0.35135135135135137</v>
      </c>
      <c r="D132" s="173">
        <v>0.5868465430016864</v>
      </c>
      <c r="E132" s="42">
        <v>0.4230769230769231</v>
      </c>
      <c r="F132" s="42">
        <v>0.32558139534883723</v>
      </c>
      <c r="G132" s="150">
        <v>0.7572869955156951</v>
      </c>
      <c r="H132" s="145">
        <v>0.044481054365733116</v>
      </c>
      <c r="I132" s="150">
        <v>0.019220208676551345</v>
      </c>
      <c r="J132" s="5"/>
      <c r="K132" s="5"/>
      <c r="L132" s="5"/>
    </row>
    <row r="133" spans="1:12" ht="12.75">
      <c r="A133" t="s">
        <v>712</v>
      </c>
      <c r="B133" s="173">
        <v>0.3401015228426396</v>
      </c>
      <c r="C133" s="150">
        <v>0.2830188679245283</v>
      </c>
      <c r="D133" s="173">
        <v>0.5279680365296804</v>
      </c>
      <c r="E133" s="42">
        <v>0.6078947368421053</v>
      </c>
      <c r="F133" s="42">
        <v>0.3980392156862745</v>
      </c>
      <c r="G133" s="150">
        <v>0.7272727272727273</v>
      </c>
      <c r="H133" s="145">
        <v>0.12653446647780925</v>
      </c>
      <c r="I133" s="150">
        <v>0.23229461756373937</v>
      </c>
      <c r="J133" s="5"/>
      <c r="K133" s="5"/>
      <c r="L133" s="5"/>
    </row>
    <row r="134" spans="1:12" ht="12.75">
      <c r="A134" t="s">
        <v>713</v>
      </c>
      <c r="B134" s="173">
        <v>0.23577449947312962</v>
      </c>
      <c r="C134" s="150">
        <v>0.17073170731707318</v>
      </c>
      <c r="D134" s="173">
        <v>0.316718365600599</v>
      </c>
      <c r="E134" s="42">
        <v>0.4218958611481976</v>
      </c>
      <c r="F134" s="42">
        <v>0.17787742899850523</v>
      </c>
      <c r="G134" s="150">
        <v>0.2301980198019802</v>
      </c>
      <c r="H134" s="145">
        <v>0.2321058091286307</v>
      </c>
      <c r="I134" s="150">
        <v>0.1729771784232365</v>
      </c>
      <c r="J134" s="5"/>
      <c r="K134" s="5"/>
      <c r="L134" s="5"/>
    </row>
    <row r="135" spans="1:12" ht="12.75">
      <c r="A135" t="s">
        <v>714</v>
      </c>
      <c r="B135" s="173">
        <v>0.2641509433962264</v>
      </c>
      <c r="C135" s="150">
        <v>0.25757575757575757</v>
      </c>
      <c r="D135" s="173">
        <v>0.4487840825350037</v>
      </c>
      <c r="E135" s="42">
        <v>0.49056603773584906</v>
      </c>
      <c r="F135" s="42">
        <v>0.39835728952772076</v>
      </c>
      <c r="G135" s="150">
        <v>0.5555555555555556</v>
      </c>
      <c r="H135" s="145">
        <v>0.18691588785046728</v>
      </c>
      <c r="I135" s="150">
        <v>0.16154873164218958</v>
      </c>
      <c r="J135" s="5"/>
      <c r="K135" s="5"/>
      <c r="L135" s="5"/>
    </row>
    <row r="136" spans="1:12" ht="12.75">
      <c r="A136" t="s">
        <v>715</v>
      </c>
      <c r="B136" s="173">
        <v>0.28846153846153844</v>
      </c>
      <c r="C136" s="150">
        <v>0.32653061224489793</v>
      </c>
      <c r="D136" s="173">
        <v>0.3989935298346513</v>
      </c>
      <c r="E136" s="42">
        <v>0.75</v>
      </c>
      <c r="F136" s="42">
        <v>0.3313807531380753</v>
      </c>
      <c r="G136" s="150">
        <v>0.8333333333333334</v>
      </c>
      <c r="H136" s="145">
        <v>0.075</v>
      </c>
      <c r="I136" s="150">
        <v>0.051666666666666666</v>
      </c>
      <c r="J136" s="5"/>
      <c r="K136" s="5"/>
      <c r="L136" s="5"/>
    </row>
    <row r="137" spans="1:12" ht="12.75">
      <c r="A137" t="s">
        <v>716</v>
      </c>
      <c r="B137" s="173">
        <v>0.1336405529953917</v>
      </c>
      <c r="C137" s="150">
        <v>0.4</v>
      </c>
      <c r="D137" s="173">
        <v>0.1806949806949807</v>
      </c>
      <c r="E137" s="42">
        <v>0.5357142857142857</v>
      </c>
      <c r="F137" s="42">
        <v>0.14619883040935672</v>
      </c>
      <c r="G137" s="150">
        <v>0.7068965517241379</v>
      </c>
      <c r="H137" s="145">
        <v>0.11026615969581749</v>
      </c>
      <c r="I137" s="150">
        <v>0.14068441064638784</v>
      </c>
      <c r="J137" s="5"/>
      <c r="K137" s="5"/>
      <c r="L137" s="5"/>
    </row>
    <row r="138" spans="1:12" ht="12.75">
      <c r="A138" t="s">
        <v>717</v>
      </c>
      <c r="B138" s="173">
        <v>0.2127659574468085</v>
      </c>
      <c r="C138" s="150">
        <v>0.2962962962962963</v>
      </c>
      <c r="D138" s="173">
        <v>0.2969766551856104</v>
      </c>
      <c r="E138" s="42">
        <v>0.6333333333333333</v>
      </c>
      <c r="F138" s="42">
        <v>0.2726537216828479</v>
      </c>
      <c r="G138" s="150">
        <v>0.8488372093023255</v>
      </c>
      <c r="H138" s="145">
        <v>0.03722084367245657</v>
      </c>
      <c r="I138" s="150">
        <v>0.033498759305210915</v>
      </c>
      <c r="J138" s="5"/>
      <c r="K138" s="5"/>
      <c r="L138" s="5"/>
    </row>
    <row r="139" spans="1:12" ht="12.75">
      <c r="A139" t="s">
        <v>718</v>
      </c>
      <c r="B139" s="173">
        <v>0.28833693304535635</v>
      </c>
      <c r="C139" s="150">
        <v>0.42637362637362636</v>
      </c>
      <c r="D139" s="173">
        <v>0.29269188395152407</v>
      </c>
      <c r="E139" s="42">
        <v>0.5290322580645161</v>
      </c>
      <c r="F139" s="42">
        <v>0.2452907452907453</v>
      </c>
      <c r="G139" s="150">
        <v>0.8208092485549133</v>
      </c>
      <c r="H139" s="145">
        <v>0.14347125201504568</v>
      </c>
      <c r="I139" s="150">
        <v>0.14830736163353037</v>
      </c>
      <c r="J139" s="5"/>
      <c r="K139" s="5"/>
      <c r="L139" s="5"/>
    </row>
    <row r="140" spans="1:12" ht="12.75">
      <c r="A140" t="s">
        <v>719</v>
      </c>
      <c r="B140" s="173">
        <v>0.2558139534883721</v>
      </c>
      <c r="C140" s="150">
        <v>0.3125</v>
      </c>
      <c r="D140" s="173">
        <v>0.41634980988593157</v>
      </c>
      <c r="E140" s="42">
        <v>0.6265060240963856</v>
      </c>
      <c r="F140" s="42">
        <v>0.34812286689419797</v>
      </c>
      <c r="G140" s="150">
        <v>0.8211382113821138</v>
      </c>
      <c r="H140" s="145">
        <v>0.036303630363036306</v>
      </c>
      <c r="I140" s="150">
        <v>0.06820682068206821</v>
      </c>
      <c r="J140" s="5"/>
      <c r="K140" s="5"/>
      <c r="L140" s="5"/>
    </row>
    <row r="141" spans="1:12" ht="12.75">
      <c r="A141" t="s">
        <v>720</v>
      </c>
      <c r="B141" s="173">
        <v>0.3713235294117647</v>
      </c>
      <c r="C141" s="150">
        <v>0.41232227488151657</v>
      </c>
      <c r="D141" s="173">
        <v>0.422962962962963</v>
      </c>
      <c r="E141" s="42">
        <v>0.5822784810126582</v>
      </c>
      <c r="F141" s="42">
        <v>0.37835497835497833</v>
      </c>
      <c r="G141" s="150">
        <v>0.7073170731707317</v>
      </c>
      <c r="H141" s="145">
        <v>0.15029761904761904</v>
      </c>
      <c r="I141" s="150">
        <v>0.19791666666666666</v>
      </c>
      <c r="J141" s="5"/>
      <c r="K141" s="5"/>
      <c r="L141" s="5"/>
    </row>
    <row r="142" spans="1:12" ht="12.75">
      <c r="A142" t="s">
        <v>721</v>
      </c>
      <c r="B142" s="173">
        <v>0.1784313725490196</v>
      </c>
      <c r="C142" s="150">
        <v>0.34355828220858897</v>
      </c>
      <c r="D142" s="173">
        <v>0.2009579795340736</v>
      </c>
      <c r="E142" s="42">
        <v>0.3402777777777778</v>
      </c>
      <c r="F142" s="42">
        <v>0.19126436781609196</v>
      </c>
      <c r="G142" s="150">
        <v>0.56</v>
      </c>
      <c r="H142" s="145">
        <v>0.08974358974358974</v>
      </c>
      <c r="I142" s="150">
        <v>0.10355029585798817</v>
      </c>
      <c r="J142" s="5"/>
      <c r="K142" s="5"/>
      <c r="L142" s="5"/>
    </row>
    <row r="143" spans="1:12" ht="12.75">
      <c r="A143" t="s">
        <v>722</v>
      </c>
      <c r="B143" s="173">
        <v>0.31137724550898205</v>
      </c>
      <c r="C143" s="150">
        <v>0.3466981132075472</v>
      </c>
      <c r="D143" s="173">
        <v>0.26522272170004085</v>
      </c>
      <c r="E143" s="42">
        <v>0.43333333333333335</v>
      </c>
      <c r="F143" s="42">
        <v>0.23186274509803922</v>
      </c>
      <c r="G143" s="150">
        <v>0.4444444444444444</v>
      </c>
      <c r="H143" s="145">
        <v>0.1937888198757764</v>
      </c>
      <c r="I143" s="150">
        <v>0.3763975155279503</v>
      </c>
      <c r="J143" s="5"/>
      <c r="K143" s="5"/>
      <c r="L143" s="5"/>
    </row>
    <row r="144" spans="1:12" ht="12.75">
      <c r="A144" t="s">
        <v>723</v>
      </c>
      <c r="B144" s="173">
        <v>0.2391304347826087</v>
      </c>
      <c r="C144" s="150">
        <v>1</v>
      </c>
      <c r="D144" s="173">
        <v>0.24421768707482994</v>
      </c>
      <c r="E144" s="42">
        <v>0.3103448275862069</v>
      </c>
      <c r="F144" s="42">
        <v>0.23487031700288186</v>
      </c>
      <c r="G144" s="150">
        <v>1</v>
      </c>
      <c r="H144" s="145">
        <v>0.02972972972972973</v>
      </c>
      <c r="I144" s="150">
        <v>0.05405405405405406</v>
      </c>
      <c r="J144" s="5"/>
      <c r="K144" s="5"/>
      <c r="L144" s="5"/>
    </row>
    <row r="145" spans="1:12" ht="12.75">
      <c r="A145" t="s">
        <v>724</v>
      </c>
      <c r="B145" s="173">
        <v>0.1345646437994723</v>
      </c>
      <c r="C145" s="150">
        <v>0.3333333333333333</v>
      </c>
      <c r="D145" s="173">
        <v>0.350104821802935</v>
      </c>
      <c r="E145" s="42">
        <v>0.4722222222222222</v>
      </c>
      <c r="F145" s="42">
        <v>0.234375</v>
      </c>
      <c r="G145" s="150">
        <v>0.7838541666666666</v>
      </c>
      <c r="H145" s="145">
        <v>0.07093184979137691</v>
      </c>
      <c r="I145" s="150">
        <v>0.08066759388038942</v>
      </c>
      <c r="J145" s="5"/>
      <c r="K145" s="5"/>
      <c r="L145" s="5"/>
    </row>
    <row r="146" spans="1:12" ht="12.75">
      <c r="A146" t="s">
        <v>725</v>
      </c>
      <c r="B146" s="173">
        <v>0.3097299702248537</v>
      </c>
      <c r="C146" s="150">
        <v>0.4204453550439424</v>
      </c>
      <c r="D146" s="173">
        <v>0.47702256729173426</v>
      </c>
      <c r="E146" s="42">
        <v>0.5281344851739435</v>
      </c>
      <c r="F146" s="42">
        <v>0.148048701449007</v>
      </c>
      <c r="G146" s="150">
        <v>0.7933216331054868</v>
      </c>
      <c r="H146" s="145">
        <v>0.26573878318064365</v>
      </c>
      <c r="I146" s="150">
        <v>0.3618158327460653</v>
      </c>
      <c r="J146" s="5"/>
      <c r="K146" s="5"/>
      <c r="L146" s="5"/>
    </row>
    <row r="147" spans="1:12" ht="12.75">
      <c r="A147" t="s">
        <v>726</v>
      </c>
      <c r="B147" s="173">
        <v>0.22275107091861018</v>
      </c>
      <c r="C147" s="150">
        <v>0.4061399094111726</v>
      </c>
      <c r="D147" s="173">
        <v>0.14721806243520333</v>
      </c>
      <c r="E147" s="42">
        <v>0.34929078014184395</v>
      </c>
      <c r="F147" s="42">
        <v>0.10737179487179487</v>
      </c>
      <c r="G147" s="150">
        <v>0.5789473684210527</v>
      </c>
      <c r="H147" s="145">
        <v>0.42276422764227645</v>
      </c>
      <c r="I147" s="150">
        <v>0.45347786811201446</v>
      </c>
      <c r="J147" s="5"/>
      <c r="K147" s="5"/>
      <c r="L147" s="5"/>
    </row>
    <row r="148" spans="1:12" ht="12.75">
      <c r="A148" t="s">
        <v>727</v>
      </c>
      <c r="B148" s="173">
        <v>0.372674791533034</v>
      </c>
      <c r="C148" s="150">
        <v>0.42252994011976047</v>
      </c>
      <c r="D148" s="173">
        <v>0.2704714640198511</v>
      </c>
      <c r="E148" s="42">
        <v>0.5159763313609468</v>
      </c>
      <c r="F148" s="42">
        <v>0.15828630066700872</v>
      </c>
      <c r="G148" s="150">
        <v>0.7846153846153846</v>
      </c>
      <c r="H148" s="145">
        <v>0.4505622334238077</v>
      </c>
      <c r="I148" s="150">
        <v>0.6068243505234587</v>
      </c>
      <c r="J148" s="5"/>
      <c r="K148" s="5"/>
      <c r="L148" s="5"/>
    </row>
    <row r="149" spans="1:12" ht="12.75">
      <c r="A149" t="s">
        <v>728</v>
      </c>
      <c r="B149" s="173">
        <v>0.35766423357664234</v>
      </c>
      <c r="C149" s="150">
        <v>0.39473684210526316</v>
      </c>
      <c r="D149" s="173">
        <v>0.4176557863501484</v>
      </c>
      <c r="E149" s="42">
        <v>0.5581395348837209</v>
      </c>
      <c r="F149" s="42">
        <v>0.2895791583166333</v>
      </c>
      <c r="G149" s="150">
        <v>0.8294314381270903</v>
      </c>
      <c r="H149" s="145">
        <v>0.08006535947712418</v>
      </c>
      <c r="I149" s="150">
        <v>0.11274509803921569</v>
      </c>
      <c r="J149" s="5"/>
      <c r="K149" s="5"/>
      <c r="L149" s="5"/>
    </row>
    <row r="150" spans="1:12" ht="12.75">
      <c r="A150" t="s">
        <v>729</v>
      </c>
      <c r="B150" s="173">
        <v>0.3198791872597474</v>
      </c>
      <c r="C150" s="150">
        <v>0.4262807978099335</v>
      </c>
      <c r="D150" s="173">
        <v>0.2105885832593907</v>
      </c>
      <c r="E150" s="42">
        <v>0.453030303030303</v>
      </c>
      <c r="F150" s="42">
        <v>0.11970638057594579</v>
      </c>
      <c r="G150" s="150">
        <v>0.6899563318777293</v>
      </c>
      <c r="H150" s="145">
        <v>0.4499806875241406</v>
      </c>
      <c r="I150" s="150">
        <v>0.5365005793742758</v>
      </c>
      <c r="J150" s="5"/>
      <c r="K150" s="5"/>
      <c r="L150" s="5"/>
    </row>
    <row r="151" spans="1:12" ht="12.75">
      <c r="A151" t="s">
        <v>730</v>
      </c>
      <c r="B151" s="173">
        <v>0.3113207547169811</v>
      </c>
      <c r="C151" s="150">
        <v>0.3132530120481928</v>
      </c>
      <c r="D151" s="173">
        <v>0.343144848954299</v>
      </c>
      <c r="E151" s="42">
        <v>0.5</v>
      </c>
      <c r="F151" s="42">
        <v>0.32497911445279865</v>
      </c>
      <c r="G151" s="150">
        <v>0.85</v>
      </c>
      <c r="H151" s="145">
        <v>0.06932773109243698</v>
      </c>
      <c r="I151" s="150">
        <v>0.13025210084033614</v>
      </c>
      <c r="J151" s="5"/>
      <c r="K151" s="5"/>
      <c r="L151" s="5"/>
    </row>
    <row r="152" spans="1:12" ht="12.75">
      <c r="A152" t="s">
        <v>731</v>
      </c>
      <c r="B152" s="173">
        <v>0.35756154747948415</v>
      </c>
      <c r="C152" s="150">
        <v>0.5068259385665529</v>
      </c>
      <c r="D152" s="173">
        <v>0.13727272727272727</v>
      </c>
      <c r="E152" s="42">
        <v>0.30714285714285716</v>
      </c>
      <c r="F152" s="42">
        <v>0.1277278562259307</v>
      </c>
      <c r="G152" s="150">
        <v>0.5333333333333333</v>
      </c>
      <c r="H152" s="145">
        <v>0.4023746701846966</v>
      </c>
      <c r="I152" s="150">
        <v>0.44854881266490765</v>
      </c>
      <c r="J152" s="5"/>
      <c r="K152" s="5"/>
      <c r="L152" s="5"/>
    </row>
    <row r="153" spans="1:12" ht="12.75">
      <c r="A153" t="s">
        <v>732</v>
      </c>
      <c r="B153" s="173">
        <v>0.16731517509727625</v>
      </c>
      <c r="C153" s="150">
        <v>0.4111111111111111</v>
      </c>
      <c r="D153" s="173">
        <v>0.2832</v>
      </c>
      <c r="E153" s="42">
        <v>0.4583333333333333</v>
      </c>
      <c r="F153" s="42">
        <v>0.22977941176470587</v>
      </c>
      <c r="G153" s="150">
        <v>0.7087912087912088</v>
      </c>
      <c r="H153" s="145">
        <v>0.07491289198606271</v>
      </c>
      <c r="I153" s="150">
        <v>0.10278745644599303</v>
      </c>
      <c r="J153" s="5"/>
      <c r="K153" s="5"/>
      <c r="L153" s="5"/>
    </row>
    <row r="154" spans="1:12" ht="12.75">
      <c r="A154" t="s">
        <v>733</v>
      </c>
      <c r="B154" s="173">
        <v>0.2653061224489796</v>
      </c>
      <c r="C154" s="150">
        <v>0.6153846153846154</v>
      </c>
      <c r="D154" s="173">
        <v>0.5037481259370314</v>
      </c>
      <c r="E154" s="42">
        <v>0.375</v>
      </c>
      <c r="F154" s="42">
        <v>0.39087301587301587</v>
      </c>
      <c r="G154" s="150">
        <v>0.870253164556962</v>
      </c>
      <c r="H154" s="145">
        <v>0.01897810218978102</v>
      </c>
      <c r="I154" s="150">
        <v>0.016058394160583942</v>
      </c>
      <c r="J154" s="5"/>
      <c r="K154" s="5"/>
      <c r="L154" s="5"/>
    </row>
    <row r="155" spans="1:12" ht="12.75">
      <c r="A155" t="s">
        <v>734</v>
      </c>
      <c r="B155" s="173">
        <v>0.2222222222222222</v>
      </c>
      <c r="C155" s="150">
        <v>0.34375</v>
      </c>
      <c r="D155" s="173">
        <v>0.3576795912233243</v>
      </c>
      <c r="E155" s="42">
        <v>0.5409836065573771</v>
      </c>
      <c r="F155" s="42">
        <v>0.29768885822697483</v>
      </c>
      <c r="G155" s="150">
        <v>0.8135593220338984</v>
      </c>
      <c r="H155" s="145">
        <v>0.019769357495881382</v>
      </c>
      <c r="I155" s="150">
        <v>0.036243822075782535</v>
      </c>
      <c r="J155" s="5"/>
      <c r="K155" s="5"/>
      <c r="L155" s="5"/>
    </row>
    <row r="156" spans="1:12" ht="12.75">
      <c r="A156" t="s">
        <v>735</v>
      </c>
      <c r="B156" s="173">
        <v>0.10526315789473684</v>
      </c>
      <c r="C156" s="150">
        <v>0.23076923076923078</v>
      </c>
      <c r="D156" s="173">
        <v>0.4613486842105263</v>
      </c>
      <c r="E156" s="42">
        <v>0.6428571428571429</v>
      </c>
      <c r="F156" s="42">
        <v>0.31140861466821884</v>
      </c>
      <c r="G156" s="150">
        <v>0.8449848024316109</v>
      </c>
      <c r="H156" s="145">
        <v>0.015789473684210527</v>
      </c>
      <c r="I156" s="150">
        <v>0.031578947368421054</v>
      </c>
      <c r="J156" s="5"/>
      <c r="K156" s="5"/>
      <c r="L156" s="5"/>
    </row>
    <row r="157" spans="1:12" ht="12.75">
      <c r="A157" t="s">
        <v>736</v>
      </c>
      <c r="B157" s="173">
        <v>0.3435897435897436</v>
      </c>
      <c r="C157" s="150">
        <v>0.4253731343283582</v>
      </c>
      <c r="D157" s="173">
        <v>0.45918966529653554</v>
      </c>
      <c r="E157" s="42">
        <v>0.5660377358490566</v>
      </c>
      <c r="F157" s="42">
        <v>0.3858327053504145</v>
      </c>
      <c r="G157" s="150">
        <v>0.8443396226415094</v>
      </c>
      <c r="H157" s="145">
        <v>0.07891637220259129</v>
      </c>
      <c r="I157" s="150">
        <v>0.17314487632508835</v>
      </c>
      <c r="J157" s="5"/>
      <c r="K157" s="5"/>
      <c r="L157" s="5"/>
    </row>
    <row r="158" spans="1:12" ht="12.75">
      <c r="A158" t="s">
        <v>737</v>
      </c>
      <c r="B158" s="173">
        <v>0.2441860465116279</v>
      </c>
      <c r="C158" s="150">
        <v>0.2638888888888889</v>
      </c>
      <c r="D158" s="173">
        <v>0.46885714285714286</v>
      </c>
      <c r="E158" s="42">
        <v>0.39344262295081966</v>
      </c>
      <c r="F158" s="42">
        <v>0.2549975621647977</v>
      </c>
      <c r="G158" s="150">
        <v>0.7940320232896652</v>
      </c>
      <c r="H158" s="145">
        <v>0.024955436720142603</v>
      </c>
      <c r="I158" s="150">
        <v>0.0255496137849079</v>
      </c>
      <c r="J158" s="5"/>
      <c r="K158" s="5"/>
      <c r="L158" s="5"/>
    </row>
    <row r="159" spans="1:12" ht="12.75">
      <c r="A159" t="s">
        <v>738</v>
      </c>
      <c r="B159" s="173">
        <v>0.13253012048192772</v>
      </c>
      <c r="C159" s="150">
        <v>0.5</v>
      </c>
      <c r="D159" s="173">
        <v>0.42799678197908286</v>
      </c>
      <c r="E159" s="42">
        <v>0.4642857142857143</v>
      </c>
      <c r="F159" s="42">
        <v>0.3475281448849731</v>
      </c>
      <c r="G159" s="150">
        <v>0.8275862068965517</v>
      </c>
      <c r="H159" s="145">
        <v>0.010232558139534883</v>
      </c>
      <c r="I159" s="150">
        <v>0.01581395348837209</v>
      </c>
      <c r="J159" s="5"/>
      <c r="K159" s="5"/>
      <c r="L159" s="5"/>
    </row>
    <row r="160" spans="1:12" ht="12.75">
      <c r="A160" t="s">
        <v>739</v>
      </c>
      <c r="B160" s="173">
        <v>0.07142857142857142</v>
      </c>
      <c r="C160" s="150">
        <v>0</v>
      </c>
      <c r="D160" s="173">
        <v>0.3038709677419355</v>
      </c>
      <c r="E160" s="42">
        <v>0.36363636363636365</v>
      </c>
      <c r="F160" s="42">
        <v>0.3028909329829172</v>
      </c>
      <c r="G160" s="150">
        <v>0.5</v>
      </c>
      <c r="H160" s="145">
        <v>0.006329113924050633</v>
      </c>
      <c r="I160" s="150">
        <v>0.016877637130801686</v>
      </c>
      <c r="J160" s="5"/>
      <c r="K160" s="5"/>
      <c r="L160" s="5"/>
    </row>
    <row r="161" spans="1:12" ht="12.75">
      <c r="A161" t="s">
        <v>740</v>
      </c>
      <c r="B161" s="173">
        <v>0.21903052064631956</v>
      </c>
      <c r="C161" s="150">
        <v>0.32849740932642485</v>
      </c>
      <c r="D161" s="173">
        <v>0.21200412158681092</v>
      </c>
      <c r="E161" s="42">
        <v>0.35815602836879434</v>
      </c>
      <c r="F161" s="42">
        <v>0.13897814910025708</v>
      </c>
      <c r="G161" s="150">
        <v>0.6176470588235294</v>
      </c>
      <c r="H161" s="145">
        <v>0.18190854870775347</v>
      </c>
      <c r="I161" s="150">
        <v>0.25795228628230615</v>
      </c>
      <c r="J161" s="5"/>
      <c r="K161" s="5"/>
      <c r="L161" s="5"/>
    </row>
    <row r="162" spans="1:12" ht="12.75">
      <c r="A162" t="s">
        <v>741</v>
      </c>
      <c r="B162" s="173">
        <v>0.33620689655172414</v>
      </c>
      <c r="C162" s="150">
        <v>0.4079601990049751</v>
      </c>
      <c r="D162" s="173">
        <v>0.42509527997654645</v>
      </c>
      <c r="E162" s="42">
        <v>0.4895833333333333</v>
      </c>
      <c r="F162" s="42">
        <v>0.3277928102048705</v>
      </c>
      <c r="G162" s="150">
        <v>0.816260162601626</v>
      </c>
      <c r="H162" s="145">
        <v>0.11854103343465046</v>
      </c>
      <c r="I162" s="150">
        <v>0.15683890577507598</v>
      </c>
      <c r="J162" s="5"/>
      <c r="K162" s="5"/>
      <c r="L162" s="5"/>
    </row>
    <row r="163" spans="1:12" ht="12.75">
      <c r="A163" t="s">
        <v>742</v>
      </c>
      <c r="B163" s="173">
        <v>0.27789473684210525</v>
      </c>
      <c r="C163" s="150">
        <v>0.4262948207171315</v>
      </c>
      <c r="D163" s="173">
        <v>0.378538234051542</v>
      </c>
      <c r="E163" s="42">
        <v>0.5769230769230769</v>
      </c>
      <c r="F163" s="42">
        <v>0.2837100545596259</v>
      </c>
      <c r="G163" s="150">
        <v>0.8363636363636363</v>
      </c>
      <c r="H163" s="145">
        <v>0.06860706860706861</v>
      </c>
      <c r="I163" s="150">
        <v>0.1023908523908524</v>
      </c>
      <c r="J163" s="5"/>
      <c r="K163" s="5"/>
      <c r="L163" s="5"/>
    </row>
    <row r="164" spans="1:12" ht="12.75">
      <c r="A164" t="s">
        <v>743</v>
      </c>
      <c r="B164" s="173">
        <v>0.14285714285714285</v>
      </c>
      <c r="C164" s="150">
        <v>0.25</v>
      </c>
      <c r="D164" s="173">
        <v>0.42616679418515685</v>
      </c>
      <c r="E164" s="42">
        <v>0.5833333333333334</v>
      </c>
      <c r="F164" s="42">
        <v>0.3826311263972485</v>
      </c>
      <c r="G164" s="150">
        <v>0.7906976744186046</v>
      </c>
      <c r="H164" s="145">
        <v>0.008896797153024912</v>
      </c>
      <c r="I164" s="150">
        <v>0.014234875444839857</v>
      </c>
      <c r="J164" s="5"/>
      <c r="K164" s="5"/>
      <c r="L164" s="5"/>
    </row>
    <row r="165" spans="1:12" ht="12.75">
      <c r="A165" t="s">
        <v>744</v>
      </c>
      <c r="B165" s="173">
        <v>0.4281298299845441</v>
      </c>
      <c r="C165" s="150">
        <v>0.4631956912028725</v>
      </c>
      <c r="D165" s="173">
        <v>0.36554455445544554</v>
      </c>
      <c r="E165" s="42">
        <v>0.5818181818181818</v>
      </c>
      <c r="F165" s="42">
        <v>0.3133723547951373</v>
      </c>
      <c r="G165" s="150">
        <v>0.8563829787234043</v>
      </c>
      <c r="H165" s="145">
        <v>0.23083333333333333</v>
      </c>
      <c r="I165" s="150">
        <v>0.2683333333333333</v>
      </c>
      <c r="J165" s="5"/>
      <c r="K165" s="5"/>
      <c r="L165" s="5"/>
    </row>
    <row r="166" spans="1:12" ht="12.75">
      <c r="A166" t="s">
        <v>745</v>
      </c>
      <c r="B166" s="173">
        <v>0.11607142857142858</v>
      </c>
      <c r="C166" s="150">
        <v>0.37349397590361444</v>
      </c>
      <c r="D166" s="173">
        <v>0.10378510378510379</v>
      </c>
      <c r="E166" s="42">
        <v>0.23529411764705882</v>
      </c>
      <c r="F166" s="42">
        <v>0.1009116629990569</v>
      </c>
      <c r="G166" s="150">
        <v>0.2222222222222222</v>
      </c>
      <c r="H166" s="145">
        <v>0.10290237467018469</v>
      </c>
      <c r="I166" s="150">
        <v>0.09234828496042216</v>
      </c>
      <c r="J166" s="5"/>
      <c r="K166" s="5"/>
      <c r="L166" s="5"/>
    </row>
    <row r="167" spans="1:12" ht="12.75">
      <c r="A167" t="s">
        <v>746</v>
      </c>
      <c r="B167" s="173">
        <v>0.1282051282051282</v>
      </c>
      <c r="C167" s="150">
        <v>0.3157894736842105</v>
      </c>
      <c r="D167" s="173">
        <v>0.17823908375089478</v>
      </c>
      <c r="E167" s="42">
        <v>0.2222222222222222</v>
      </c>
      <c r="F167" s="42">
        <v>0.17672727272727273</v>
      </c>
      <c r="G167" s="150">
        <v>0.36363636363636365</v>
      </c>
      <c r="H167" s="145">
        <v>0.03861003861003861</v>
      </c>
      <c r="I167" s="150">
        <v>0.03088803088803089</v>
      </c>
      <c r="J167" s="5"/>
      <c r="K167" s="5"/>
      <c r="L167" s="5"/>
    </row>
    <row r="168" spans="1:12" ht="12.75">
      <c r="A168" t="s">
        <v>747</v>
      </c>
      <c r="B168" s="173">
        <v>0.4716981132075472</v>
      </c>
      <c r="C168" s="150">
        <v>0.7090909090909091</v>
      </c>
      <c r="D168" s="173">
        <v>0.2638802245789145</v>
      </c>
      <c r="E168" s="42">
        <v>0.2222222222222222</v>
      </c>
      <c r="F168" s="42">
        <v>0.2615873015873016</v>
      </c>
      <c r="G168" s="150">
        <v>0.7777777777777778</v>
      </c>
      <c r="H168" s="145">
        <v>0.10570824524312897</v>
      </c>
      <c r="I168" s="150">
        <v>0.09090909090909091</v>
      </c>
      <c r="J168" s="5"/>
      <c r="K168" s="5"/>
      <c r="L168" s="5"/>
    </row>
    <row r="169" spans="1:12" ht="12.75">
      <c r="A169" t="s">
        <v>748</v>
      </c>
      <c r="B169" s="173">
        <v>0.2764505119453925</v>
      </c>
      <c r="C169" s="150">
        <v>0.3569553805774278</v>
      </c>
      <c r="D169" s="173">
        <v>0.5036289050173557</v>
      </c>
      <c r="E169" s="42">
        <v>0.5515151515151515</v>
      </c>
      <c r="F169" s="42">
        <v>0.30027132951462165</v>
      </c>
      <c r="G169" s="150">
        <v>0.7950367647058824</v>
      </c>
      <c r="H169" s="145">
        <v>0.04830053667262969</v>
      </c>
      <c r="I169" s="150">
        <v>0.17620751341681573</v>
      </c>
      <c r="J169" s="5"/>
      <c r="K169" s="5"/>
      <c r="L169" s="5"/>
    </row>
    <row r="170" spans="1:12" ht="12.75">
      <c r="A170" t="s">
        <v>749</v>
      </c>
      <c r="B170" s="173">
        <v>0.3188405797101449</v>
      </c>
      <c r="C170" s="150">
        <v>0.4</v>
      </c>
      <c r="D170" s="173">
        <v>0.4732142857142857</v>
      </c>
      <c r="E170" s="42">
        <v>0.5</v>
      </c>
      <c r="F170" s="42">
        <v>0.4108527131782946</v>
      </c>
      <c r="G170" s="150">
        <v>0.8493975903614458</v>
      </c>
      <c r="H170" s="145">
        <v>0.03636363636363636</v>
      </c>
      <c r="I170" s="150">
        <v>0.05785123966942149</v>
      </c>
      <c r="J170" s="5"/>
      <c r="K170" s="5"/>
      <c r="L170" s="5"/>
    </row>
    <row r="171" spans="1:12" ht="12.75">
      <c r="A171" t="s">
        <v>750</v>
      </c>
      <c r="B171" s="173">
        <v>0.4084507042253521</v>
      </c>
      <c r="C171" s="150">
        <v>0.4375</v>
      </c>
      <c r="D171" s="173">
        <v>0.43184796854521623</v>
      </c>
      <c r="E171" s="42">
        <v>0.42857142857142855</v>
      </c>
      <c r="F171" s="42">
        <v>0.38796229151559103</v>
      </c>
      <c r="G171" s="150">
        <v>0.8623188405797102</v>
      </c>
      <c r="H171" s="145">
        <v>0.04215116279069767</v>
      </c>
      <c r="I171" s="150">
        <v>0.03488372093023256</v>
      </c>
      <c r="J171" s="5"/>
      <c r="K171" s="5"/>
      <c r="L171" s="5"/>
    </row>
    <row r="172" spans="1:12" ht="12.75">
      <c r="A172" t="s">
        <v>751</v>
      </c>
      <c r="B172" s="173">
        <v>0.4788907284768212</v>
      </c>
      <c r="C172" s="150">
        <v>0.5992438563327032</v>
      </c>
      <c r="D172" s="173">
        <v>0.4926428745630437</v>
      </c>
      <c r="E172" s="42">
        <v>0.5333333333333333</v>
      </c>
      <c r="F172" s="42">
        <v>0.36652184407434224</v>
      </c>
      <c r="G172" s="150">
        <v>0.7663230240549829</v>
      </c>
      <c r="H172" s="145">
        <v>0.16031592074269088</v>
      </c>
      <c r="I172" s="150">
        <v>0.14507413052514895</v>
      </c>
      <c r="J172" s="5"/>
      <c r="K172" s="5"/>
      <c r="L172" s="5"/>
    </row>
    <row r="173" spans="1:12" ht="12.75">
      <c r="A173" t="s">
        <v>752</v>
      </c>
      <c r="B173" s="173">
        <v>0.11278195488721804</v>
      </c>
      <c r="C173" s="150">
        <v>0.375</v>
      </c>
      <c r="D173" s="173">
        <v>0.308675799086758</v>
      </c>
      <c r="E173" s="42">
        <v>0.23529411764705882</v>
      </c>
      <c r="F173" s="42">
        <v>0.2982625482625483</v>
      </c>
      <c r="G173" s="150">
        <v>0.6756756756756757</v>
      </c>
      <c r="H173" s="145">
        <v>0.042492917847025496</v>
      </c>
      <c r="I173" s="150">
        <v>0.028328611898016998</v>
      </c>
      <c r="J173" s="5"/>
      <c r="K173" s="5"/>
      <c r="L173" s="5"/>
    </row>
    <row r="174" spans="1:12" ht="12.75">
      <c r="A174" t="s">
        <v>753</v>
      </c>
      <c r="B174" s="173">
        <v>0.20952380952380953</v>
      </c>
      <c r="C174" s="150">
        <v>0.35135135135135137</v>
      </c>
      <c r="D174" s="173">
        <v>0.31118682566723455</v>
      </c>
      <c r="E174" s="42">
        <v>0.375</v>
      </c>
      <c r="F174" s="42">
        <v>0.3042682926829268</v>
      </c>
      <c r="G174" s="150">
        <v>0.4594594594594595</v>
      </c>
      <c r="H174" s="145">
        <v>0.03859649122807018</v>
      </c>
      <c r="I174" s="150">
        <v>0.07543859649122807</v>
      </c>
      <c r="J174" s="5"/>
      <c r="K174" s="5"/>
      <c r="L174" s="5"/>
    </row>
    <row r="175" spans="1:12" ht="12.75">
      <c r="A175" t="s">
        <v>754</v>
      </c>
      <c r="B175" s="173">
        <v>0.32657657657657657</v>
      </c>
      <c r="C175" s="150">
        <v>0.4474708171206226</v>
      </c>
      <c r="D175" s="173">
        <v>0.41518131530424096</v>
      </c>
      <c r="E175" s="42">
        <v>0.6201550387596899</v>
      </c>
      <c r="F175" s="42">
        <v>0.31232659532302814</v>
      </c>
      <c r="G175" s="150">
        <v>0.8136752136752137</v>
      </c>
      <c r="H175" s="145">
        <v>0.09692513368983957</v>
      </c>
      <c r="I175" s="150">
        <v>0.1303475935828877</v>
      </c>
      <c r="J175" s="5"/>
      <c r="K175" s="5"/>
      <c r="L175" s="5"/>
    </row>
    <row r="176" spans="1:12" ht="12.75">
      <c r="A176" t="s">
        <v>755</v>
      </c>
      <c r="B176" s="173">
        <v>0.2413793103448276</v>
      </c>
      <c r="C176" s="150">
        <v>0.42702702702702705</v>
      </c>
      <c r="D176" s="173">
        <v>0.3194695599758891</v>
      </c>
      <c r="E176" s="42">
        <v>0.3684210526315789</v>
      </c>
      <c r="F176" s="42">
        <v>0.30275229357798167</v>
      </c>
      <c r="G176" s="150">
        <v>0.6363636363636364</v>
      </c>
      <c r="H176" s="145">
        <v>0.13680781758957655</v>
      </c>
      <c r="I176" s="150">
        <v>0.16286644951140064</v>
      </c>
      <c r="J176" s="5"/>
      <c r="K176" s="5"/>
      <c r="L176" s="5"/>
    </row>
    <row r="177" spans="1:12" ht="12.75">
      <c r="A177" t="s">
        <v>756</v>
      </c>
      <c r="B177" s="173">
        <v>0.3018867924528302</v>
      </c>
      <c r="C177" s="150">
        <v>0.4716981132075472</v>
      </c>
      <c r="D177" s="173">
        <v>0.4201867496665185</v>
      </c>
      <c r="E177" s="42">
        <v>0.6111111111111112</v>
      </c>
      <c r="F177" s="42">
        <v>0.3632195618950586</v>
      </c>
      <c r="G177" s="150">
        <v>0.8365758754863813</v>
      </c>
      <c r="H177" s="145">
        <v>0.032753326509723645</v>
      </c>
      <c r="I177" s="150">
        <v>0.0368474923234391</v>
      </c>
      <c r="J177" s="5"/>
      <c r="K177" s="5"/>
      <c r="L177" s="5"/>
    </row>
    <row r="178" spans="1:12" ht="12.75">
      <c r="A178" t="s">
        <v>757</v>
      </c>
      <c r="B178" s="173">
        <v>0.1956521739130435</v>
      </c>
      <c r="C178" s="150">
        <v>0.14285714285714285</v>
      </c>
      <c r="D178" s="173">
        <v>0.4509177972865124</v>
      </c>
      <c r="E178" s="42">
        <v>0.7142857142857143</v>
      </c>
      <c r="F178" s="42">
        <v>0.428936170212766</v>
      </c>
      <c r="G178" s="150">
        <v>0.7857142857142857</v>
      </c>
      <c r="H178" s="145">
        <v>0.0156794425087108</v>
      </c>
      <c r="I178" s="150">
        <v>0.010452961672473868</v>
      </c>
      <c r="J178" s="5"/>
      <c r="K178" s="5"/>
      <c r="L178" s="5"/>
    </row>
    <row r="179" spans="1:12" ht="12.75">
      <c r="A179" t="s">
        <v>758</v>
      </c>
      <c r="B179" s="173">
        <v>0.215878679750223</v>
      </c>
      <c r="C179" s="150">
        <v>0.4513888888888889</v>
      </c>
      <c r="D179" s="173">
        <v>0.146591088017635</v>
      </c>
      <c r="E179" s="42">
        <v>0.29375</v>
      </c>
      <c r="F179" s="42">
        <v>0.1280189157236953</v>
      </c>
      <c r="G179" s="150">
        <v>0.541871921182266</v>
      </c>
      <c r="H179" s="145">
        <v>0.20630861040068202</v>
      </c>
      <c r="I179" s="150">
        <v>0.20630861040068202</v>
      </c>
      <c r="J179" s="5"/>
      <c r="K179" s="5"/>
      <c r="L179" s="5"/>
    </row>
    <row r="180" spans="1:12" ht="12.75">
      <c r="A180" t="s">
        <v>759</v>
      </c>
      <c r="B180" s="173">
        <v>0.3166023166023166</v>
      </c>
      <c r="C180" s="150">
        <v>0.4119170984455959</v>
      </c>
      <c r="D180" s="173">
        <v>0.37593745013563107</v>
      </c>
      <c r="E180" s="42">
        <v>0.5093167701863354</v>
      </c>
      <c r="F180" s="42">
        <v>0.30279284709664456</v>
      </c>
      <c r="G180" s="150">
        <v>0.7559808612440191</v>
      </c>
      <c r="H180" s="145">
        <v>0.14822848879248013</v>
      </c>
      <c r="I180" s="150">
        <v>0.1742588575560376</v>
      </c>
      <c r="J180" s="5"/>
      <c r="K180" s="5"/>
      <c r="L180" s="5"/>
    </row>
    <row r="181" spans="1:12" ht="12.75">
      <c r="A181" t="s">
        <v>760</v>
      </c>
      <c r="B181" s="173">
        <v>0.43162393162393164</v>
      </c>
      <c r="C181" s="150">
        <v>0.5146198830409356</v>
      </c>
      <c r="D181" s="173">
        <v>0.4256179775280899</v>
      </c>
      <c r="E181" s="42">
        <v>0.6206896551724138</v>
      </c>
      <c r="F181" s="42">
        <v>0.34689134224288204</v>
      </c>
      <c r="G181" s="150">
        <v>0.7890625</v>
      </c>
      <c r="H181" s="145">
        <v>0.09637404580152671</v>
      </c>
      <c r="I181" s="150">
        <v>0.18702290076335878</v>
      </c>
      <c r="J181" s="5"/>
      <c r="K181" s="5"/>
      <c r="L181" s="5"/>
    </row>
    <row r="182" spans="1:12" ht="12.75">
      <c r="A182" t="s">
        <v>761</v>
      </c>
      <c r="B182" s="173">
        <v>0.44089012517385257</v>
      </c>
      <c r="C182" s="150">
        <v>0.48171701112877585</v>
      </c>
      <c r="D182" s="173">
        <v>0.5716374269005848</v>
      </c>
      <c r="E182" s="42">
        <v>0.5578947368421052</v>
      </c>
      <c r="F182" s="42">
        <v>0.43989071038251365</v>
      </c>
      <c r="G182" s="150">
        <v>0.7759562841530054</v>
      </c>
      <c r="H182" s="145">
        <v>0.212751677852349</v>
      </c>
      <c r="I182" s="150">
        <v>0.274496644295302</v>
      </c>
      <c r="J182" s="5"/>
      <c r="K182" s="5"/>
      <c r="L182" s="5"/>
    </row>
    <row r="183" spans="1:12" ht="12.75">
      <c r="A183" t="s">
        <v>583</v>
      </c>
      <c r="B183" s="173">
        <v>0.32663316582914576</v>
      </c>
      <c r="C183" s="150">
        <v>0.5044510385756676</v>
      </c>
      <c r="D183" s="173">
        <v>0.3496216897856242</v>
      </c>
      <c r="E183" s="42">
        <v>0.2962962962962963</v>
      </c>
      <c r="F183" s="42">
        <v>0.25444488344527855</v>
      </c>
      <c r="G183" s="150">
        <v>0.7495854063018242</v>
      </c>
      <c r="H183" s="145">
        <v>0.1495398773006135</v>
      </c>
      <c r="I183" s="150">
        <v>0.13650306748466257</v>
      </c>
      <c r="J183" s="5"/>
      <c r="K183" s="5"/>
      <c r="L183" s="5"/>
    </row>
    <row r="184" spans="1:12" ht="12.75">
      <c r="A184" t="s">
        <v>584</v>
      </c>
      <c r="B184" s="173">
        <v>0.3240641711229946</v>
      </c>
      <c r="C184" s="150">
        <v>0.521978021978022</v>
      </c>
      <c r="D184" s="173">
        <v>0.4401041666666667</v>
      </c>
      <c r="E184" s="42">
        <v>0.4528301886792453</v>
      </c>
      <c r="F184" s="42">
        <v>0.31098520616934217</v>
      </c>
      <c r="G184" s="150">
        <v>0.7951598962834918</v>
      </c>
      <c r="H184" s="145">
        <v>0.07231503579952267</v>
      </c>
      <c r="I184" s="150">
        <v>0.056801909307875896</v>
      </c>
      <c r="J184" s="5"/>
      <c r="K184" s="5"/>
      <c r="L184" s="5"/>
    </row>
    <row r="185" spans="1:12" ht="12.75">
      <c r="A185" t="s">
        <v>585</v>
      </c>
      <c r="B185" s="173">
        <v>0.23728813559322035</v>
      </c>
      <c r="C185" s="150">
        <v>0.3695652173913043</v>
      </c>
      <c r="D185" s="173">
        <v>0.35047951176983433</v>
      </c>
      <c r="E185" s="42">
        <v>0.42105263157894735</v>
      </c>
      <c r="F185" s="42">
        <v>0.3251162790697674</v>
      </c>
      <c r="G185" s="150">
        <v>0.8103448275862069</v>
      </c>
      <c r="H185" s="145">
        <v>0.03365384615384615</v>
      </c>
      <c r="I185" s="150">
        <v>0.030048076923076924</v>
      </c>
      <c r="J185" s="5"/>
      <c r="K185" s="5"/>
      <c r="L185" s="5"/>
    </row>
    <row r="186" spans="1:12" ht="12.75">
      <c r="A186" t="s">
        <v>586</v>
      </c>
      <c r="B186" s="173">
        <v>0.1941747572815534</v>
      </c>
      <c r="C186" s="150">
        <v>0.37037037037037035</v>
      </c>
      <c r="D186" s="173">
        <v>0.55897583429229</v>
      </c>
      <c r="E186" s="42">
        <v>0.18518518518518517</v>
      </c>
      <c r="F186" s="42">
        <v>0.2505233775296581</v>
      </c>
      <c r="G186" s="150">
        <v>0.7867132867132867</v>
      </c>
      <c r="H186" s="145">
        <v>0.010188487009679063</v>
      </c>
      <c r="I186" s="150">
        <v>0.007641365257259297</v>
      </c>
      <c r="J186" s="5"/>
      <c r="K186" s="5"/>
      <c r="L186" s="5"/>
    </row>
    <row r="187" spans="1:12" ht="12.75">
      <c r="A187" t="s">
        <v>587</v>
      </c>
      <c r="B187" s="173">
        <v>0.16129032258064516</v>
      </c>
      <c r="C187" s="150">
        <v>0</v>
      </c>
      <c r="D187" s="173">
        <v>0.43531146332473275</v>
      </c>
      <c r="E187" s="42">
        <v>0.5217391304347826</v>
      </c>
      <c r="F187" s="42">
        <v>0.3173076923076923</v>
      </c>
      <c r="G187" s="150">
        <v>0.7073474470734745</v>
      </c>
      <c r="H187" s="145">
        <v>0.008396305625524769</v>
      </c>
      <c r="I187" s="150">
        <v>0.010075566750629723</v>
      </c>
      <c r="J187" s="5"/>
      <c r="K187" s="5"/>
      <c r="L187" s="5"/>
    </row>
    <row r="188" spans="1:12" ht="12.75">
      <c r="A188" t="s">
        <v>588</v>
      </c>
      <c r="B188" s="173">
        <v>0.16933638443935928</v>
      </c>
      <c r="C188" s="150">
        <v>0.32653061224489793</v>
      </c>
      <c r="D188" s="173">
        <v>0.4988666414809218</v>
      </c>
      <c r="E188" s="42">
        <v>0.29411764705882354</v>
      </c>
      <c r="F188" s="42">
        <v>0.21406457319770014</v>
      </c>
      <c r="G188" s="150">
        <v>0.7190860215053764</v>
      </c>
      <c r="H188" s="145">
        <v>0.02725598526703499</v>
      </c>
      <c r="I188" s="150">
        <v>0.015469613259668509</v>
      </c>
      <c r="J188" s="5"/>
      <c r="K188" s="5"/>
      <c r="L188" s="5"/>
    </row>
    <row r="189" spans="1:12" ht="12.75">
      <c r="A189" t="s">
        <v>589</v>
      </c>
      <c r="B189" s="173">
        <v>0.24092009685230023</v>
      </c>
      <c r="C189" s="150">
        <v>0.3567251461988304</v>
      </c>
      <c r="D189" s="173">
        <v>0.4877824729009737</v>
      </c>
      <c r="E189" s="42">
        <v>0.5063291139240507</v>
      </c>
      <c r="F189" s="42">
        <v>0.3159778717865278</v>
      </c>
      <c r="G189" s="150">
        <v>0.727859778597786</v>
      </c>
      <c r="H189" s="145">
        <v>0.06972669936930624</v>
      </c>
      <c r="I189" s="150">
        <v>0.07077785564120533</v>
      </c>
      <c r="J189" s="5"/>
      <c r="K189" s="5"/>
      <c r="L189" s="5"/>
    </row>
    <row r="190" spans="1:12" ht="12.75">
      <c r="A190" t="s">
        <v>590</v>
      </c>
      <c r="B190" s="173">
        <v>0.21678321678321677</v>
      </c>
      <c r="C190" s="150">
        <v>0.42424242424242425</v>
      </c>
      <c r="D190" s="173">
        <v>0.42084667378157237</v>
      </c>
      <c r="E190" s="42">
        <v>0.3333333333333333</v>
      </c>
      <c r="F190" s="42">
        <v>0.2733773377337734</v>
      </c>
      <c r="G190" s="150">
        <v>0.6986444212721585</v>
      </c>
      <c r="H190" s="145">
        <v>0.025535420098846788</v>
      </c>
      <c r="I190" s="150">
        <v>0.01729818780889621</v>
      </c>
      <c r="J190" s="5"/>
      <c r="K190" s="5"/>
      <c r="L190" s="5"/>
    </row>
    <row r="191" spans="1:12" ht="12.75">
      <c r="A191" t="s">
        <v>591</v>
      </c>
      <c r="B191" s="173">
        <v>0.23846153846153847</v>
      </c>
      <c r="C191" s="150">
        <v>0.42528735632183906</v>
      </c>
      <c r="D191" s="173">
        <v>0.6815882262762533</v>
      </c>
      <c r="E191" s="42">
        <v>0.44642857142857145</v>
      </c>
      <c r="F191" s="42">
        <v>0.18494423791821563</v>
      </c>
      <c r="G191" s="150">
        <v>0.7852474323062558</v>
      </c>
      <c r="H191" s="145">
        <v>0.020489094514210177</v>
      </c>
      <c r="I191" s="150">
        <v>0.013659396342806785</v>
      </c>
      <c r="J191" s="5"/>
      <c r="K191" s="5"/>
      <c r="L191" s="5"/>
    </row>
    <row r="192" spans="1:12" ht="12.75">
      <c r="A192" t="s">
        <v>592</v>
      </c>
      <c r="B192" s="173">
        <v>0.13793103448275862</v>
      </c>
      <c r="C192" s="150">
        <v>0.2222222222222222</v>
      </c>
      <c r="D192" s="173">
        <v>0.521383075523203</v>
      </c>
      <c r="E192" s="42">
        <v>0.3333333333333333</v>
      </c>
      <c r="F192" s="42">
        <v>0.2757731958762887</v>
      </c>
      <c r="G192" s="150">
        <v>0.8071216617210683</v>
      </c>
      <c r="H192" s="145">
        <v>0.006932409012131715</v>
      </c>
      <c r="I192" s="150">
        <v>0.006065857885615251</v>
      </c>
      <c r="J192" s="5"/>
      <c r="K192" s="5"/>
      <c r="L192" s="5"/>
    </row>
    <row r="193" spans="1:12" ht="12.75">
      <c r="A193" t="s">
        <v>593</v>
      </c>
      <c r="B193" s="173">
        <v>0.18309859154929578</v>
      </c>
      <c r="C193" s="150">
        <v>0.21212121212121213</v>
      </c>
      <c r="D193" s="173">
        <v>0.4608648056923919</v>
      </c>
      <c r="E193" s="42">
        <v>0.13333333333333333</v>
      </c>
      <c r="F193" s="42">
        <v>0.26179463459759483</v>
      </c>
      <c r="G193" s="150">
        <v>0.7623626373626373</v>
      </c>
      <c r="H193" s="145">
        <v>0.0152046783625731</v>
      </c>
      <c r="I193" s="150">
        <v>0.010526315789473684</v>
      </c>
      <c r="J193" s="5"/>
      <c r="K193" s="5"/>
      <c r="L193" s="5"/>
    </row>
    <row r="194" spans="1:12" ht="12.75">
      <c r="A194" t="s">
        <v>594</v>
      </c>
      <c r="B194" s="173">
        <v>0.16176470588235295</v>
      </c>
      <c r="C194" s="150">
        <v>0.24489795918367346</v>
      </c>
      <c r="D194" s="173">
        <v>0.29640287769784174</v>
      </c>
      <c r="E194" s="42">
        <v>0.17307692307692307</v>
      </c>
      <c r="F194" s="42">
        <v>0.23285899094437257</v>
      </c>
      <c r="G194" s="150">
        <v>0.6820512820512821</v>
      </c>
      <c r="H194" s="145">
        <v>0.026004728132387706</v>
      </c>
      <c r="I194" s="150">
        <v>0.024822695035460994</v>
      </c>
      <c r="J194" s="5"/>
      <c r="K194" s="5"/>
      <c r="L194" s="5"/>
    </row>
    <row r="195" spans="1:12" ht="12.75">
      <c r="A195" t="s">
        <v>595</v>
      </c>
      <c r="B195" s="173">
        <v>0.32432432432432434</v>
      </c>
      <c r="C195" s="150">
        <v>0.4090909090909091</v>
      </c>
      <c r="D195" s="173">
        <v>0.518664047151277</v>
      </c>
      <c r="E195" s="42">
        <v>0.6</v>
      </c>
      <c r="F195" s="42">
        <v>0.32021857923497266</v>
      </c>
      <c r="G195" s="150">
        <v>0.8178807947019867</v>
      </c>
      <c r="H195" s="145">
        <v>0.014925373134328358</v>
      </c>
      <c r="I195" s="150">
        <v>0.014925373134328358</v>
      </c>
      <c r="J195" s="5"/>
      <c r="K195" s="5"/>
      <c r="L195" s="5"/>
    </row>
    <row r="196" spans="1:12" ht="12.75">
      <c r="A196" t="s">
        <v>596</v>
      </c>
      <c r="B196" s="173">
        <v>0.29333333333333333</v>
      </c>
      <c r="C196" s="150">
        <v>0.4074074074074074</v>
      </c>
      <c r="D196" s="173">
        <v>0.49290561381863046</v>
      </c>
      <c r="E196" s="42">
        <v>0.46153846153846156</v>
      </c>
      <c r="F196" s="42">
        <v>0.3914930555555556</v>
      </c>
      <c r="G196" s="150">
        <v>0.8140243902439024</v>
      </c>
      <c r="H196" s="145">
        <v>0.02679658952496955</v>
      </c>
      <c r="I196" s="150">
        <v>0.020706455542021926</v>
      </c>
      <c r="J196" s="5"/>
      <c r="K196" s="5"/>
      <c r="L196" s="5"/>
    </row>
    <row r="197" spans="1:12" ht="12.75">
      <c r="A197" t="s">
        <v>597</v>
      </c>
      <c r="B197" s="173">
        <v>0.2742616033755274</v>
      </c>
      <c r="C197" s="150">
        <v>0.4</v>
      </c>
      <c r="D197" s="173">
        <v>0.25795454545454544</v>
      </c>
      <c r="E197" s="42">
        <v>0.5555555555555556</v>
      </c>
      <c r="F197" s="42">
        <v>0.23011536126290225</v>
      </c>
      <c r="G197" s="150">
        <v>0.7222222222222222</v>
      </c>
      <c r="H197" s="145">
        <v>0.1252408477842004</v>
      </c>
      <c r="I197" s="150">
        <v>0.05202312138728324</v>
      </c>
      <c r="J197" s="5"/>
      <c r="K197" s="5"/>
      <c r="L197" s="5"/>
    </row>
    <row r="198" spans="1:12" ht="12.75">
      <c r="A198" t="s">
        <v>598</v>
      </c>
      <c r="B198" s="173">
        <v>0.3333333333333333</v>
      </c>
      <c r="C198" s="150">
        <v>0.41379310344827586</v>
      </c>
      <c r="D198" s="173">
        <v>0.389267461669506</v>
      </c>
      <c r="E198" s="42">
        <v>0.55</v>
      </c>
      <c r="F198" s="42">
        <v>0.3675675675675676</v>
      </c>
      <c r="G198" s="150">
        <v>0.875</v>
      </c>
      <c r="H198" s="145">
        <v>0.06352459016393443</v>
      </c>
      <c r="I198" s="150">
        <v>0.0471311475409836</v>
      </c>
      <c r="J198" s="5"/>
      <c r="K198" s="5"/>
      <c r="L198" s="5"/>
    </row>
    <row r="199" spans="1:12" ht="12.75">
      <c r="A199" t="s">
        <v>599</v>
      </c>
      <c r="B199" s="173">
        <v>0.3146997929606625</v>
      </c>
      <c r="C199" s="150">
        <v>0.515527950310559</v>
      </c>
      <c r="D199" s="173">
        <v>0.3449395634133141</v>
      </c>
      <c r="E199" s="42">
        <v>0.7071823204419889</v>
      </c>
      <c r="F199" s="42">
        <v>0.3119447186574531</v>
      </c>
      <c r="G199" s="150">
        <v>0.7109375</v>
      </c>
      <c r="H199" s="145">
        <v>0.1371841155234657</v>
      </c>
      <c r="I199" s="150">
        <v>0.09521660649819494</v>
      </c>
      <c r="J199" s="5"/>
      <c r="K199" s="5"/>
      <c r="L199" s="5"/>
    </row>
    <row r="200" spans="1:12" ht="12.75">
      <c r="A200" t="s">
        <v>600</v>
      </c>
      <c r="B200" s="173">
        <v>0.37342304457527337</v>
      </c>
      <c r="C200" s="150">
        <v>0.5576923076923077</v>
      </c>
      <c r="D200" s="173">
        <v>0.24585876198779424</v>
      </c>
      <c r="E200" s="42">
        <v>0.7272727272727273</v>
      </c>
      <c r="F200" s="42">
        <v>0.1912292142158461</v>
      </c>
      <c r="G200" s="150">
        <v>0.7194244604316546</v>
      </c>
      <c r="H200" s="145">
        <v>0.34418604651162793</v>
      </c>
      <c r="I200" s="150">
        <v>0.43294573643410855</v>
      </c>
      <c r="J200" s="5"/>
      <c r="K200" s="5"/>
      <c r="L200" s="5"/>
    </row>
    <row r="201" spans="1:12" ht="12.75">
      <c r="A201" t="s">
        <v>601</v>
      </c>
      <c r="B201" s="173">
        <v>0.2619392185238784</v>
      </c>
      <c r="C201" s="150">
        <v>0.5739130434782609</v>
      </c>
      <c r="D201" s="173">
        <v>0.460863697705803</v>
      </c>
      <c r="E201" s="42">
        <v>0.8399545970488081</v>
      </c>
      <c r="F201" s="42">
        <v>0.29806747461513267</v>
      </c>
      <c r="G201" s="150">
        <v>0.7987679671457906</v>
      </c>
      <c r="H201" s="145">
        <v>0.08116591928251121</v>
      </c>
      <c r="I201" s="150">
        <v>0.3614349775784753</v>
      </c>
      <c r="J201" s="5"/>
      <c r="K201" s="5"/>
      <c r="L201" s="5"/>
    </row>
    <row r="202" spans="1:12" ht="12.75">
      <c r="A202" t="s">
        <v>602</v>
      </c>
      <c r="B202" s="173">
        <v>0.21379310344827587</v>
      </c>
      <c r="C202" s="150">
        <v>0.5925925925925926</v>
      </c>
      <c r="D202" s="173">
        <v>0.28471001757469244</v>
      </c>
      <c r="E202" s="42">
        <v>0.7142857142857143</v>
      </c>
      <c r="F202" s="42">
        <v>0.2656104380242311</v>
      </c>
      <c r="G202" s="150">
        <v>0.47368421052631576</v>
      </c>
      <c r="H202" s="145">
        <v>0.08732394366197183</v>
      </c>
      <c r="I202" s="150">
        <v>0.11549295774647887</v>
      </c>
      <c r="J202" s="5"/>
      <c r="K202" s="5"/>
      <c r="L202" s="5"/>
    </row>
    <row r="203" spans="1:12" ht="12.75">
      <c r="A203" t="s">
        <v>603</v>
      </c>
      <c r="B203" s="173">
        <v>0.20070957932083122</v>
      </c>
      <c r="C203" s="150">
        <v>0.4222222222222222</v>
      </c>
      <c r="D203" s="173">
        <v>0.1534669468239858</v>
      </c>
      <c r="E203" s="42">
        <v>0.5545722713864307</v>
      </c>
      <c r="F203" s="42">
        <v>0.12885567816491442</v>
      </c>
      <c r="G203" s="150">
        <v>0.5117056856187291</v>
      </c>
      <c r="H203" s="145">
        <v>0.3848396501457726</v>
      </c>
      <c r="I203" s="150">
        <v>0.17784256559766765</v>
      </c>
      <c r="J203" s="5"/>
      <c r="K203" s="5"/>
      <c r="L203" s="5"/>
    </row>
    <row r="204" spans="1:12" ht="12.75">
      <c r="A204" t="s">
        <v>604</v>
      </c>
      <c r="B204" s="173">
        <v>0.10496083550913839</v>
      </c>
      <c r="C204" s="150">
        <v>0.16666666666666666</v>
      </c>
      <c r="D204" s="173">
        <v>0.13490330630068623</v>
      </c>
      <c r="E204" s="42">
        <v>0.41379310344827586</v>
      </c>
      <c r="F204" s="42">
        <v>0.12013147082990962</v>
      </c>
      <c r="G204" s="150">
        <v>0.5056818181818182</v>
      </c>
      <c r="H204" s="145">
        <v>0.18855534709193245</v>
      </c>
      <c r="I204" s="150">
        <v>0.043151969981238276</v>
      </c>
      <c r="J204" s="5"/>
      <c r="K204" s="5"/>
      <c r="L204" s="5"/>
    </row>
    <row r="205" spans="1:12" ht="12.75">
      <c r="A205" t="s">
        <v>605</v>
      </c>
      <c r="B205" s="173">
        <v>0.35624284077892326</v>
      </c>
      <c r="C205" s="150">
        <v>0.45901639344262296</v>
      </c>
      <c r="D205" s="173">
        <v>0.22673340748980347</v>
      </c>
      <c r="E205" s="42">
        <v>0.68</v>
      </c>
      <c r="F205" s="42">
        <v>0.1916516154926751</v>
      </c>
      <c r="G205" s="150">
        <v>0.6796116504854369</v>
      </c>
      <c r="H205" s="145">
        <v>0.20273794002607562</v>
      </c>
      <c r="I205" s="150">
        <v>0.051499348109517604</v>
      </c>
      <c r="J205" s="5"/>
      <c r="K205" s="5"/>
      <c r="L205" s="5"/>
    </row>
    <row r="206" spans="1:12" ht="12.75">
      <c r="A206" t="s">
        <v>606</v>
      </c>
      <c r="B206" s="173">
        <v>0.4010294805802527</v>
      </c>
      <c r="C206" s="150">
        <v>0.5889908256880734</v>
      </c>
      <c r="D206" s="173">
        <v>0.44595990907212235</v>
      </c>
      <c r="E206" s="42">
        <v>0.7651376146788991</v>
      </c>
      <c r="F206" s="42">
        <v>0.22359590250794772</v>
      </c>
      <c r="G206" s="150">
        <v>0.7819225251076041</v>
      </c>
      <c r="H206" s="145">
        <v>0.44266528925619836</v>
      </c>
      <c r="I206" s="150">
        <v>0.35640495867768596</v>
      </c>
      <c r="J206" s="5"/>
      <c r="K206" s="5"/>
      <c r="L206" s="5"/>
    </row>
    <row r="207" spans="1:12" ht="12.75">
      <c r="A207" t="s">
        <v>607</v>
      </c>
      <c r="B207" s="173">
        <v>0.23337028824833703</v>
      </c>
      <c r="C207" s="150">
        <v>0.4433734939759036</v>
      </c>
      <c r="D207" s="173">
        <v>0.2766947553766822</v>
      </c>
      <c r="E207" s="42">
        <v>0.6938775510204082</v>
      </c>
      <c r="F207" s="42">
        <v>0.2459172563962983</v>
      </c>
      <c r="G207" s="150">
        <v>0.6394557823129252</v>
      </c>
      <c r="H207" s="145">
        <v>0.16062571537581075</v>
      </c>
      <c r="I207" s="150">
        <v>0.17397939717665015</v>
      </c>
      <c r="J207" s="5"/>
      <c r="K207" s="5"/>
      <c r="L207" s="5"/>
    </row>
    <row r="208" spans="1:12" ht="12.75">
      <c r="A208" t="s">
        <v>608</v>
      </c>
      <c r="B208" s="173">
        <v>0.256198347107438</v>
      </c>
      <c r="C208" s="150">
        <v>0.4646153846153846</v>
      </c>
      <c r="D208" s="173">
        <v>0.2517123287671233</v>
      </c>
      <c r="E208" s="42">
        <v>0.23214285714285715</v>
      </c>
      <c r="F208" s="42">
        <v>0.19192768551608155</v>
      </c>
      <c r="G208" s="150">
        <v>0.5757238307349666</v>
      </c>
      <c r="H208" s="145">
        <v>0.12863070539419086</v>
      </c>
      <c r="I208" s="150">
        <v>0.1049199762892709</v>
      </c>
      <c r="J208" s="5"/>
      <c r="K208" s="5"/>
      <c r="L208" s="5"/>
    </row>
    <row r="209" spans="1:12" ht="12.75">
      <c r="A209" t="s">
        <v>609</v>
      </c>
      <c r="B209" s="173">
        <v>0.20682148040638607</v>
      </c>
      <c r="C209" s="150">
        <v>0.43137254901960786</v>
      </c>
      <c r="D209" s="173">
        <v>0.35322997416020674</v>
      </c>
      <c r="E209" s="42">
        <v>0.4246575342465753</v>
      </c>
      <c r="F209" s="42">
        <v>0.24222773221438107</v>
      </c>
      <c r="G209" s="150">
        <v>0.6092053842813722</v>
      </c>
      <c r="H209" s="145">
        <v>0.09440211990725406</v>
      </c>
      <c r="I209" s="150">
        <v>0.03941702550513415</v>
      </c>
      <c r="J209" s="5"/>
      <c r="K209" s="5"/>
      <c r="L209" s="5"/>
    </row>
    <row r="210" spans="1:12" ht="12.75">
      <c r="A210" t="s">
        <v>610</v>
      </c>
      <c r="B210" s="173">
        <v>0.14545454545454545</v>
      </c>
      <c r="C210" s="150">
        <v>0.3333333333333333</v>
      </c>
      <c r="D210" s="173">
        <v>0.1897089397089397</v>
      </c>
      <c r="E210" s="42">
        <v>0.3333333333333333</v>
      </c>
      <c r="F210" s="42">
        <v>0.18162278344975819</v>
      </c>
      <c r="G210" s="150">
        <v>0.4888888888888889</v>
      </c>
      <c r="H210" s="145">
        <v>0.04199475065616798</v>
      </c>
      <c r="I210" s="150">
        <v>0.023622047244094488</v>
      </c>
      <c r="J210" s="5"/>
      <c r="K210" s="5"/>
      <c r="L210" s="5"/>
    </row>
    <row r="211" spans="1:12" ht="12.75">
      <c r="A211" t="s">
        <v>611</v>
      </c>
      <c r="B211" s="173">
        <v>0.14285714285714285</v>
      </c>
      <c r="C211" s="150">
        <v>0.35294117647058826</v>
      </c>
      <c r="D211" s="173">
        <v>0.34931096464949074</v>
      </c>
      <c r="E211" s="42">
        <v>0.29545454545454547</v>
      </c>
      <c r="F211" s="42">
        <v>0.2693877551020408</v>
      </c>
      <c r="G211" s="150">
        <v>0.4799357945425361</v>
      </c>
      <c r="H211" s="145">
        <v>0.037953795379537955</v>
      </c>
      <c r="I211" s="150">
        <v>0.041254125412541254</v>
      </c>
      <c r="J211" s="5"/>
      <c r="K211" s="5"/>
      <c r="L211" s="5"/>
    </row>
    <row r="212" spans="1:12" ht="12.75">
      <c r="A212" t="s">
        <v>612</v>
      </c>
      <c r="B212" s="173">
        <v>0.22302158273381295</v>
      </c>
      <c r="C212" s="150">
        <v>0.46206896551724136</v>
      </c>
      <c r="D212" s="173">
        <v>0.2273258077072791</v>
      </c>
      <c r="E212" s="42">
        <v>0.2826086956521739</v>
      </c>
      <c r="F212" s="42">
        <v>0.195472355245973</v>
      </c>
      <c r="G212" s="150">
        <v>0.58</v>
      </c>
      <c r="H212" s="145">
        <v>0.13737075332348597</v>
      </c>
      <c r="I212" s="150">
        <v>0.11816838995568685</v>
      </c>
      <c r="J212" s="5"/>
      <c r="K212" s="5"/>
      <c r="L212" s="5"/>
    </row>
    <row r="213" spans="1:12" ht="12.75">
      <c r="A213" t="s">
        <v>613</v>
      </c>
      <c r="B213" s="173">
        <v>0.18433179723502305</v>
      </c>
      <c r="C213" s="150">
        <v>0.5454545454545454</v>
      </c>
      <c r="D213" s="173">
        <v>0.262169413568417</v>
      </c>
      <c r="E213" s="42">
        <v>0.5428571428571428</v>
      </c>
      <c r="F213" s="42">
        <v>0.2079386558412269</v>
      </c>
      <c r="G213" s="150">
        <v>0.591715976331361</v>
      </c>
      <c r="H213" s="145">
        <v>0.055248618784530384</v>
      </c>
      <c r="I213" s="150">
        <v>0.04281767955801105</v>
      </c>
      <c r="J213" s="5"/>
      <c r="K213" s="5"/>
      <c r="L213" s="5"/>
    </row>
    <row r="214" spans="1:12" ht="12.75">
      <c r="A214" t="s">
        <v>614</v>
      </c>
      <c r="B214" s="173">
        <v>0.1373873873873874</v>
      </c>
      <c r="C214" s="150">
        <v>0.3973509933774834</v>
      </c>
      <c r="D214" s="173">
        <v>0.1682278006744099</v>
      </c>
      <c r="E214" s="42">
        <v>0.20588235294117646</v>
      </c>
      <c r="F214" s="42">
        <v>0.11509073543457497</v>
      </c>
      <c r="G214" s="150">
        <v>0.4267515923566879</v>
      </c>
      <c r="H214" s="145">
        <v>0.2136602451838879</v>
      </c>
      <c r="I214" s="150">
        <v>0.11733800350262696</v>
      </c>
      <c r="J214" s="5"/>
      <c r="K214" s="5"/>
      <c r="L214" s="5"/>
    </row>
    <row r="215" spans="1:12" ht="12.75">
      <c r="A215" t="s">
        <v>615</v>
      </c>
      <c r="B215" s="173">
        <v>0.24831804281345565</v>
      </c>
      <c r="C215" s="150">
        <v>0.43135593220338986</v>
      </c>
      <c r="D215" s="173">
        <v>0.17479616649978544</v>
      </c>
      <c r="E215" s="42">
        <v>0.40131578947368424</v>
      </c>
      <c r="F215" s="42">
        <v>0.08269671504965623</v>
      </c>
      <c r="G215" s="150">
        <v>0.5231143552311436</v>
      </c>
      <c r="H215" s="145">
        <v>0.5706254392129304</v>
      </c>
      <c r="I215" s="150">
        <v>0.4005621925509487</v>
      </c>
      <c r="J215" s="5"/>
      <c r="K215" s="5"/>
      <c r="L215" s="5"/>
    </row>
    <row r="216" spans="1:12" ht="12.75">
      <c r="A216" t="s">
        <v>616</v>
      </c>
      <c r="B216" s="173">
        <v>0.38091954022988506</v>
      </c>
      <c r="C216" s="150">
        <v>0.5222161272627537</v>
      </c>
      <c r="D216" s="173">
        <v>0.4752413963852439</v>
      </c>
      <c r="E216" s="42">
        <v>0.46062992125984253</v>
      </c>
      <c r="F216" s="42">
        <v>0.23200559049615654</v>
      </c>
      <c r="G216" s="150">
        <v>0.5336828725770575</v>
      </c>
      <c r="H216" s="145">
        <v>0.3014919941775837</v>
      </c>
      <c r="I216" s="150">
        <v>0.1945050946142649</v>
      </c>
      <c r="J216" s="5"/>
      <c r="K216" s="5"/>
      <c r="L216" s="5"/>
    </row>
    <row r="217" spans="1:12" ht="12.75">
      <c r="A217" t="s">
        <v>617</v>
      </c>
      <c r="B217" s="173">
        <v>0.21212121212121213</v>
      </c>
      <c r="C217" s="150">
        <v>0.4375</v>
      </c>
      <c r="D217" s="173">
        <v>0.4033457249070632</v>
      </c>
      <c r="E217" s="42">
        <v>0.4166666666666667</v>
      </c>
      <c r="F217" s="42">
        <v>0.37940199335548175</v>
      </c>
      <c r="G217" s="150">
        <v>0.7978723404255319</v>
      </c>
      <c r="H217" s="145">
        <v>0.021052631578947368</v>
      </c>
      <c r="I217" s="150">
        <v>0.01804511278195489</v>
      </c>
      <c r="J217" s="5"/>
      <c r="K217" s="5"/>
      <c r="L217" s="5"/>
    </row>
    <row r="218" spans="1:12" ht="12.75">
      <c r="A218" t="s">
        <v>618</v>
      </c>
      <c r="B218" s="173">
        <v>0.34824281150159747</v>
      </c>
      <c r="C218" s="150">
        <v>0.6209386281588448</v>
      </c>
      <c r="D218" s="173">
        <v>0.6882463123390307</v>
      </c>
      <c r="E218" s="42">
        <v>0.5357142857142857</v>
      </c>
      <c r="F218" s="42">
        <v>0.33443298969072166</v>
      </c>
      <c r="G218" s="150">
        <v>0.8351959966638866</v>
      </c>
      <c r="H218" s="145">
        <v>0.05269094424750242</v>
      </c>
      <c r="I218" s="150">
        <v>0.03254914598775379</v>
      </c>
      <c r="J218" s="5"/>
      <c r="K218" s="5"/>
      <c r="L218" s="5"/>
    </row>
    <row r="219" spans="1:12" ht="12.75">
      <c r="A219" t="s">
        <v>619</v>
      </c>
      <c r="B219" s="173">
        <v>0.0945945945945946</v>
      </c>
      <c r="C219" s="150">
        <v>0</v>
      </c>
      <c r="D219" s="173">
        <v>0.4384432088959492</v>
      </c>
      <c r="E219" s="42">
        <v>0.5789473684210527</v>
      </c>
      <c r="F219" s="42">
        <v>0.43276283618581907</v>
      </c>
      <c r="G219" s="150">
        <v>1</v>
      </c>
      <c r="H219" s="145">
        <v>0.012522361359570662</v>
      </c>
      <c r="I219" s="150">
        <v>0.01967799642218247</v>
      </c>
      <c r="J219" s="5"/>
      <c r="K219" s="5"/>
      <c r="L219" s="5"/>
    </row>
    <row r="220" spans="1:12" ht="12.75">
      <c r="A220" t="s">
        <v>620</v>
      </c>
      <c r="B220" s="173">
        <v>0.19795221843003413</v>
      </c>
      <c r="C220" s="150">
        <v>0.3181818181818182</v>
      </c>
      <c r="D220" s="173">
        <v>0.24717874044412086</v>
      </c>
      <c r="E220" s="42">
        <v>0.3</v>
      </c>
      <c r="F220" s="42">
        <v>0.24553571428571427</v>
      </c>
      <c r="G220" s="150">
        <v>0.3157894736842105</v>
      </c>
      <c r="H220" s="145">
        <v>0.07869742198100407</v>
      </c>
      <c r="I220" s="150">
        <v>0.017639077340569877</v>
      </c>
      <c r="J220" s="5"/>
      <c r="K220" s="5"/>
      <c r="L220" s="5"/>
    </row>
    <row r="221" spans="1:12" ht="12.75">
      <c r="A221" t="s">
        <v>621</v>
      </c>
      <c r="B221" s="173">
        <v>0.10714285714285714</v>
      </c>
      <c r="C221" s="150">
        <v>1</v>
      </c>
      <c r="D221" s="173">
        <v>0.39422259983007646</v>
      </c>
      <c r="E221" s="42">
        <v>0.1111111111111111</v>
      </c>
      <c r="F221" s="42">
        <v>0.391304347826087</v>
      </c>
      <c r="G221" s="150">
        <v>0.6666666666666666</v>
      </c>
      <c r="H221" s="145">
        <v>0.006423982869379015</v>
      </c>
      <c r="I221" s="150">
        <v>0.006423982869379015</v>
      </c>
      <c r="J221" s="5"/>
      <c r="K221" s="5"/>
      <c r="L221" s="5"/>
    </row>
    <row r="222" spans="1:12" ht="12.75">
      <c r="A222" t="s">
        <v>622</v>
      </c>
      <c r="B222" s="173">
        <v>0.10344827586206896</v>
      </c>
      <c r="C222" s="150">
        <v>0.3333333333333333</v>
      </c>
      <c r="D222" s="173">
        <v>0.3639947437582129</v>
      </c>
      <c r="E222" s="42">
        <v>0.5384615384615384</v>
      </c>
      <c r="F222" s="42">
        <v>0.3605351170568562</v>
      </c>
      <c r="G222" s="150">
        <v>0.75</v>
      </c>
      <c r="H222" s="145">
        <v>0.010714285714285714</v>
      </c>
      <c r="I222" s="150">
        <v>0.014285714285714285</v>
      </c>
      <c r="J222" s="5"/>
      <c r="K222" s="5"/>
      <c r="L222" s="5"/>
    </row>
    <row r="223" spans="1:12" ht="12.75">
      <c r="A223" t="s">
        <v>623</v>
      </c>
      <c r="B223" s="173">
        <v>0.14</v>
      </c>
      <c r="C223" s="150">
        <v>0.07142857142857142</v>
      </c>
      <c r="D223" s="173">
        <v>0.2775330396475771</v>
      </c>
      <c r="E223" s="42">
        <v>0.5</v>
      </c>
      <c r="F223" s="42">
        <v>0.27529761904761907</v>
      </c>
      <c r="G223" s="150">
        <v>0.125</v>
      </c>
      <c r="H223" s="145">
        <v>0.024096385542168676</v>
      </c>
      <c r="I223" s="150">
        <v>0.008605851979345954</v>
      </c>
      <c r="J223" s="5"/>
      <c r="K223" s="5"/>
      <c r="L223" s="5"/>
    </row>
    <row r="224" spans="1:12" ht="12.75">
      <c r="A224" t="s">
        <v>624</v>
      </c>
      <c r="B224" s="173">
        <v>0.34831460674157305</v>
      </c>
      <c r="C224" s="150">
        <v>0.417910447761194</v>
      </c>
      <c r="D224" s="173">
        <v>0.2886446886446886</v>
      </c>
      <c r="E224" s="42">
        <v>0.5111111111111111</v>
      </c>
      <c r="F224" s="42">
        <v>0.26282051282051283</v>
      </c>
      <c r="G224" s="150">
        <v>0.8125</v>
      </c>
      <c r="H224" s="145">
        <v>0.07294117647058823</v>
      </c>
      <c r="I224" s="150">
        <v>0.17411764705882352</v>
      </c>
      <c r="J224" s="5"/>
      <c r="K224" s="5"/>
      <c r="L224" s="5"/>
    </row>
    <row r="225" spans="1:12" ht="12.75">
      <c r="A225" t="s">
        <v>625</v>
      </c>
      <c r="B225" s="173">
        <v>0.375</v>
      </c>
      <c r="C225" s="150">
        <v>0</v>
      </c>
      <c r="D225" s="173">
        <v>0.3617549668874172</v>
      </c>
      <c r="E225" s="42">
        <v>0.6222222222222222</v>
      </c>
      <c r="F225" s="42">
        <v>0.3397887323943662</v>
      </c>
      <c r="G225" s="150">
        <v>0.9090909090909091</v>
      </c>
      <c r="H225" s="145">
        <v>0.013544018058690745</v>
      </c>
      <c r="I225" s="150">
        <v>0.06320541760722348</v>
      </c>
      <c r="J225" s="5"/>
      <c r="K225" s="5"/>
      <c r="L225" s="5"/>
    </row>
    <row r="226" spans="1:12" ht="12.75">
      <c r="A226" t="s">
        <v>626</v>
      </c>
      <c r="B226" s="173">
        <v>0.2995169082125604</v>
      </c>
      <c r="C226" s="150">
        <v>0.4642857142857143</v>
      </c>
      <c r="D226" s="173">
        <v>0.4435146443514644</v>
      </c>
      <c r="E226" s="42">
        <v>0.4594594594594595</v>
      </c>
      <c r="F226" s="42">
        <v>0.312180889861415</v>
      </c>
      <c r="G226" s="150">
        <v>0.8127572016460906</v>
      </c>
      <c r="H226" s="145">
        <v>0.06813186813186813</v>
      </c>
      <c r="I226" s="150">
        <v>0.07582417582417582</v>
      </c>
      <c r="J226" s="5"/>
      <c r="K226" s="5"/>
      <c r="L226" s="5"/>
    </row>
    <row r="227" spans="1:12" ht="12.75">
      <c r="A227" t="s">
        <v>627</v>
      </c>
      <c r="B227" s="173">
        <v>0.2672413793103448</v>
      </c>
      <c r="C227" s="150">
        <v>0.49056603773584906</v>
      </c>
      <c r="D227" s="173">
        <v>0.4581976112920738</v>
      </c>
      <c r="E227" s="42">
        <v>0.4827586206896552</v>
      </c>
      <c r="F227" s="42">
        <v>0.38451356717405694</v>
      </c>
      <c r="G227" s="150">
        <v>0.8292682926829268</v>
      </c>
      <c r="H227" s="145">
        <v>0.03542857142857143</v>
      </c>
      <c r="I227" s="150">
        <v>0.045714285714285714</v>
      </c>
      <c r="J227" s="5"/>
      <c r="K227" s="5"/>
      <c r="L227" s="5"/>
    </row>
    <row r="228" spans="1:12" ht="12.75">
      <c r="A228" t="s">
        <v>628</v>
      </c>
      <c r="B228" s="173">
        <v>0.11666666666666667</v>
      </c>
      <c r="C228" s="150">
        <v>0.2</v>
      </c>
      <c r="D228" s="173">
        <v>0.33676092544987146</v>
      </c>
      <c r="E228" s="42">
        <v>0.48484848484848486</v>
      </c>
      <c r="F228" s="42">
        <v>0.3100848256361923</v>
      </c>
      <c r="G228" s="150">
        <v>0.6515151515151515</v>
      </c>
      <c r="H228" s="145">
        <v>0.0175</v>
      </c>
      <c r="I228" s="150">
        <v>0.0425</v>
      </c>
      <c r="J228" s="5"/>
      <c r="K228" s="5"/>
      <c r="L228" s="5"/>
    </row>
    <row r="229" spans="1:12" ht="12.75">
      <c r="A229" t="s">
        <v>629</v>
      </c>
      <c r="B229" s="173">
        <v>0.14953271028037382</v>
      </c>
      <c r="C229" s="150">
        <v>0.34615384615384615</v>
      </c>
      <c r="D229" s="173">
        <v>0.4687912813738441</v>
      </c>
      <c r="E229" s="42">
        <v>0.5060240963855421</v>
      </c>
      <c r="F229" s="42">
        <v>0.34350439204808136</v>
      </c>
      <c r="G229" s="150">
        <v>0.8021026592455164</v>
      </c>
      <c r="H229" s="145">
        <v>0.01114594218042494</v>
      </c>
      <c r="I229" s="150">
        <v>0.017763845350052248</v>
      </c>
      <c r="J229" s="5"/>
      <c r="K229" s="5"/>
      <c r="L229" s="5"/>
    </row>
    <row r="230" spans="1:12" ht="12.75">
      <c r="A230" t="s">
        <v>630</v>
      </c>
      <c r="B230" s="173">
        <v>0.15938864628820962</v>
      </c>
      <c r="C230" s="150">
        <v>0.3626373626373626</v>
      </c>
      <c r="D230" s="173">
        <v>0.41922725889869183</v>
      </c>
      <c r="E230" s="42">
        <v>0.5844155844155844</v>
      </c>
      <c r="F230" s="42">
        <v>0.33477576711250984</v>
      </c>
      <c r="G230" s="150">
        <v>0.7540394973070018</v>
      </c>
      <c r="H230" s="145">
        <v>0.05031013094417643</v>
      </c>
      <c r="I230" s="150">
        <v>0.08476912474155755</v>
      </c>
      <c r="J230" s="5"/>
      <c r="K230" s="5"/>
      <c r="L230" s="5"/>
    </row>
    <row r="231" spans="1:12" ht="12.75">
      <c r="A231" t="s">
        <v>631</v>
      </c>
      <c r="B231" s="173">
        <v>0.1780821917808219</v>
      </c>
      <c r="C231" s="150">
        <v>0.3225806451612903</v>
      </c>
      <c r="D231" s="173">
        <v>0.44299347061778</v>
      </c>
      <c r="E231" s="42">
        <v>0.5238095238095238</v>
      </c>
      <c r="F231" s="42">
        <v>0.4033086138049059</v>
      </c>
      <c r="G231" s="150">
        <v>0.8054054054054054</v>
      </c>
      <c r="H231" s="145">
        <v>0.01452513966480447</v>
      </c>
      <c r="I231" s="150">
        <v>0.035754189944134075</v>
      </c>
      <c r="J231" s="5"/>
      <c r="K231" s="5"/>
      <c r="L231" s="5"/>
    </row>
    <row r="232" spans="1:12" ht="12.75">
      <c r="A232" t="s">
        <v>632</v>
      </c>
      <c r="B232" s="173">
        <v>0.17518248175182483</v>
      </c>
      <c r="C232" s="150">
        <v>0.35714285714285715</v>
      </c>
      <c r="D232" s="173">
        <v>0.3876986869384934</v>
      </c>
      <c r="E232" s="42">
        <v>0.5</v>
      </c>
      <c r="F232" s="42">
        <v>0.29117259552042163</v>
      </c>
      <c r="G232" s="150">
        <v>0.797270955165692</v>
      </c>
      <c r="H232" s="145">
        <v>0.041025641025641026</v>
      </c>
      <c r="I232" s="150">
        <v>0.06068376068376068</v>
      </c>
      <c r="J232" s="5"/>
      <c r="K232" s="5"/>
      <c r="L232" s="5"/>
    </row>
    <row r="233" spans="1:12" ht="12.75">
      <c r="A233" t="s">
        <v>633</v>
      </c>
      <c r="B233" s="173">
        <v>0.37392373923739236</v>
      </c>
      <c r="C233" s="150">
        <v>0.508695652173913</v>
      </c>
      <c r="D233" s="173">
        <v>0.3284709559781193</v>
      </c>
      <c r="E233" s="42">
        <v>0.576271186440678</v>
      </c>
      <c r="F233" s="42">
        <v>0.23676658163265307</v>
      </c>
      <c r="G233" s="150">
        <v>0.8031651829871415</v>
      </c>
      <c r="H233" s="145">
        <v>0.19424920127795528</v>
      </c>
      <c r="I233" s="150">
        <v>0.2146964856230032</v>
      </c>
      <c r="J233" s="5"/>
      <c r="K233" s="5"/>
      <c r="L233" s="5"/>
    </row>
    <row r="234" spans="1:12" ht="12.75">
      <c r="A234" t="s">
        <v>634</v>
      </c>
      <c r="B234" s="173">
        <v>0.1566265060240964</v>
      </c>
      <c r="C234" s="150">
        <v>0.3888888888888889</v>
      </c>
      <c r="D234" s="173">
        <v>0.15707620528771385</v>
      </c>
      <c r="E234" s="42">
        <v>0.16666666666666666</v>
      </c>
      <c r="F234" s="42">
        <v>0.15613382899628253</v>
      </c>
      <c r="G234" s="150">
        <v>0.3333333333333333</v>
      </c>
      <c r="H234" s="145">
        <v>0.04113924050632911</v>
      </c>
      <c r="I234" s="150">
        <v>0.03481012658227848</v>
      </c>
      <c r="J234" s="5"/>
      <c r="K234" s="5"/>
      <c r="L234" s="5"/>
    </row>
    <row r="235" spans="1:12" ht="12.75">
      <c r="A235" t="s">
        <v>635</v>
      </c>
      <c r="B235" s="173">
        <v>0.09063981042654029</v>
      </c>
      <c r="C235" s="150">
        <v>0.29292929292929293</v>
      </c>
      <c r="D235" s="173">
        <v>0.24323073362647535</v>
      </c>
      <c r="E235" s="42">
        <v>0.3284671532846715</v>
      </c>
      <c r="F235" s="42">
        <v>0.21509771362881594</v>
      </c>
      <c r="G235" s="150">
        <v>0.5882352941176471</v>
      </c>
      <c r="H235" s="145">
        <v>0.06784922394678493</v>
      </c>
      <c r="I235" s="150">
        <v>0.04567627494456763</v>
      </c>
      <c r="J235" s="5"/>
      <c r="K235" s="5"/>
      <c r="L235" s="5"/>
    </row>
    <row r="236" spans="1:12" ht="12.75">
      <c r="A236" t="s">
        <v>636</v>
      </c>
      <c r="B236" s="173">
        <v>0.2</v>
      </c>
      <c r="C236" s="150">
        <v>0.391304347826087</v>
      </c>
      <c r="D236" s="173">
        <v>0.30578034682080923</v>
      </c>
      <c r="E236" s="42">
        <v>0.5</v>
      </c>
      <c r="F236" s="42">
        <v>0.2884848484848485</v>
      </c>
      <c r="G236" s="150">
        <v>0.7727272727272727</v>
      </c>
      <c r="H236" s="145">
        <v>0.023985239852398525</v>
      </c>
      <c r="I236" s="150">
        <v>0.046125461254612546</v>
      </c>
      <c r="J236" s="5"/>
      <c r="K236" s="5"/>
      <c r="L236" s="5"/>
    </row>
    <row r="237" spans="1:12" ht="12.75">
      <c r="A237" t="s">
        <v>637</v>
      </c>
      <c r="B237" s="173">
        <v>0.27927927927927926</v>
      </c>
      <c r="C237" s="150">
        <v>0.27692307692307694</v>
      </c>
      <c r="D237" s="173">
        <v>0.44297082228116713</v>
      </c>
      <c r="E237" s="42">
        <v>0.5846153846153846</v>
      </c>
      <c r="F237" s="42">
        <v>0.34882418812989924</v>
      </c>
      <c r="G237" s="150">
        <v>0.8296296296296296</v>
      </c>
      <c r="H237" s="145">
        <v>0.030009680542110357</v>
      </c>
      <c r="I237" s="150">
        <v>0.05421103581800581</v>
      </c>
      <c r="J237" s="5"/>
      <c r="K237" s="5"/>
      <c r="L237" s="5"/>
    </row>
    <row r="238" spans="1:12" ht="12.75">
      <c r="A238" t="s">
        <v>638</v>
      </c>
      <c r="B238" s="173">
        <v>0.08470665787738958</v>
      </c>
      <c r="C238" s="150">
        <v>0.33184855233853006</v>
      </c>
      <c r="D238" s="173">
        <v>0.22326636422553467</v>
      </c>
      <c r="E238" s="42">
        <v>0.40594059405940597</v>
      </c>
      <c r="F238" s="42">
        <v>0.1611902684889018</v>
      </c>
      <c r="G238" s="150">
        <v>0.5781710914454278</v>
      </c>
      <c r="H238" s="145">
        <v>0.08529704613342184</v>
      </c>
      <c r="I238" s="150">
        <v>0.07666777298373714</v>
      </c>
      <c r="J238" s="5"/>
      <c r="K238" s="5"/>
      <c r="L238" s="5"/>
    </row>
    <row r="239" spans="1:12" ht="12.75">
      <c r="A239" t="s">
        <v>639</v>
      </c>
      <c r="B239" s="173">
        <v>0.2743589743589744</v>
      </c>
      <c r="C239" s="150">
        <v>0.35909090909090907</v>
      </c>
      <c r="D239" s="173">
        <v>0.18141452584839834</v>
      </c>
      <c r="E239" s="42">
        <v>0.4271356783919598</v>
      </c>
      <c r="F239" s="42">
        <v>0.1551006245662734</v>
      </c>
      <c r="G239" s="150">
        <v>0.6511627906976745</v>
      </c>
      <c r="H239" s="145">
        <v>0.15758468335787923</v>
      </c>
      <c r="I239" s="150">
        <v>0.24153166421207659</v>
      </c>
      <c r="J239" s="5"/>
      <c r="K239" s="5"/>
      <c r="L239" s="5"/>
    </row>
    <row r="240" spans="1:12" ht="12.75">
      <c r="A240" t="s">
        <v>640</v>
      </c>
      <c r="B240" s="173">
        <v>0.2236842105263158</v>
      </c>
      <c r="C240" s="150">
        <v>0.5384615384615384</v>
      </c>
      <c r="D240" s="173">
        <v>0.46213895394223264</v>
      </c>
      <c r="E240" s="42">
        <v>0.6326530612244898</v>
      </c>
      <c r="F240" s="42">
        <v>0.2841121495327103</v>
      </c>
      <c r="G240" s="150">
        <v>0.8087818696883853</v>
      </c>
      <c r="H240" s="145">
        <v>0.014154870940882597</v>
      </c>
      <c r="I240" s="150">
        <v>0.13488759367194006</v>
      </c>
      <c r="J240" s="5"/>
      <c r="K240" s="5"/>
      <c r="L240" s="5"/>
    </row>
    <row r="241" spans="1:12" ht="12.75">
      <c r="A241" t="s">
        <v>641</v>
      </c>
      <c r="B241" s="173">
        <v>0.25263157894736843</v>
      </c>
      <c r="C241" s="150">
        <v>0.4583333333333333</v>
      </c>
      <c r="D241" s="173">
        <v>0.3462291870714985</v>
      </c>
      <c r="E241" s="42">
        <v>0.532258064516129</v>
      </c>
      <c r="F241" s="42">
        <v>0.32618923157344487</v>
      </c>
      <c r="G241" s="150">
        <v>0.7818181818181819</v>
      </c>
      <c r="H241" s="145">
        <v>0.03283173734610123</v>
      </c>
      <c r="I241" s="150">
        <v>0.060191518467852256</v>
      </c>
      <c r="J241" s="5"/>
      <c r="K241" s="5"/>
      <c r="L241" s="5"/>
    </row>
    <row r="242" spans="1:12" ht="12.75">
      <c r="A242" t="s">
        <v>642</v>
      </c>
      <c r="B242" s="173">
        <v>0.11714589989350373</v>
      </c>
      <c r="C242" s="150">
        <v>0.4217687074829932</v>
      </c>
      <c r="D242" s="173">
        <v>0.2379352474037874</v>
      </c>
      <c r="E242" s="42">
        <v>0.2878787878787879</v>
      </c>
      <c r="F242" s="42">
        <v>0.15511932255581215</v>
      </c>
      <c r="G242" s="150">
        <v>0.6443202979515829</v>
      </c>
      <c r="H242" s="145">
        <v>0.12373453318335208</v>
      </c>
      <c r="I242" s="150">
        <v>0.09111361079865017</v>
      </c>
      <c r="J242" s="5"/>
      <c r="K242" s="5"/>
      <c r="L242" s="5"/>
    </row>
    <row r="243" spans="1:12" ht="12.75">
      <c r="A243" t="s">
        <v>643</v>
      </c>
      <c r="B243" s="173">
        <v>0.1386306001690617</v>
      </c>
      <c r="C243" s="150">
        <v>0.33857615894039733</v>
      </c>
      <c r="D243" s="173">
        <v>0.5403788634097707</v>
      </c>
      <c r="E243" s="42">
        <v>0.5</v>
      </c>
      <c r="F243" s="42">
        <v>0.2730269353927293</v>
      </c>
      <c r="G243" s="150">
        <v>0.7683504340962904</v>
      </c>
      <c r="H243" s="145">
        <v>0.04800936768149883</v>
      </c>
      <c r="I243" s="150">
        <v>0.05254683840749415</v>
      </c>
      <c r="J243" s="5"/>
      <c r="K243" s="5"/>
      <c r="L243" s="5"/>
    </row>
    <row r="244" spans="1:12" ht="12.75">
      <c r="A244" t="s">
        <v>644</v>
      </c>
      <c r="B244" s="173">
        <v>0.20404411764705882</v>
      </c>
      <c r="C244" s="150">
        <v>0.36585365853658536</v>
      </c>
      <c r="D244" s="173">
        <v>0.2389240506329114</v>
      </c>
      <c r="E244" s="42">
        <v>0.4722222222222222</v>
      </c>
      <c r="F244" s="42">
        <v>0.22200665188470067</v>
      </c>
      <c r="G244" s="150">
        <v>0.6210526315789474</v>
      </c>
      <c r="H244" s="145">
        <v>0.10914454277286136</v>
      </c>
      <c r="I244" s="150">
        <v>0.06096361848574238</v>
      </c>
      <c r="J244" s="5"/>
      <c r="K244" s="5"/>
      <c r="L244" s="5"/>
    </row>
    <row r="245" spans="1:12" ht="12.75">
      <c r="A245" t="s">
        <v>645</v>
      </c>
      <c r="B245" s="173">
        <v>0.23693803159173754</v>
      </c>
      <c r="C245" s="150">
        <v>0.4330708661417323</v>
      </c>
      <c r="D245" s="173">
        <v>0.20267016852703</v>
      </c>
      <c r="E245" s="42">
        <v>0.5247524752475248</v>
      </c>
      <c r="F245" s="42">
        <v>0.17532314923619272</v>
      </c>
      <c r="G245" s="150">
        <v>0.6560509554140127</v>
      </c>
      <c r="H245" s="145">
        <v>0.17395182872435325</v>
      </c>
      <c r="I245" s="150">
        <v>0.14540588760035683</v>
      </c>
      <c r="J245" s="5"/>
      <c r="K245" s="5"/>
      <c r="L245" s="5"/>
    </row>
    <row r="246" spans="1:12" ht="12.75">
      <c r="A246" t="s">
        <v>646</v>
      </c>
      <c r="B246" s="173">
        <v>0.3415102389078498</v>
      </c>
      <c r="C246" s="150">
        <v>0.5382224984462399</v>
      </c>
      <c r="D246" s="173">
        <v>0.28152942178318996</v>
      </c>
      <c r="E246" s="42">
        <v>0.5622119815668203</v>
      </c>
      <c r="F246" s="42">
        <v>0.16666666666666666</v>
      </c>
      <c r="G246" s="150">
        <v>0.7849331713244229</v>
      </c>
      <c r="H246" s="145">
        <v>0.3262685958834318</v>
      </c>
      <c r="I246" s="150">
        <v>0.2013450173221928</v>
      </c>
      <c r="J246" s="5"/>
      <c r="K246" s="5"/>
      <c r="L246" s="5"/>
    </row>
    <row r="247" spans="1:12" ht="12.75">
      <c r="A247" t="s">
        <v>647</v>
      </c>
      <c r="B247" s="173">
        <v>0.2037037037037037</v>
      </c>
      <c r="C247" s="150">
        <v>0.4305555555555556</v>
      </c>
      <c r="D247" s="173">
        <v>0.22439024390243903</v>
      </c>
      <c r="E247" s="42">
        <v>0.6086956521739131</v>
      </c>
      <c r="F247" s="42">
        <v>0.20293554562858968</v>
      </c>
      <c r="G247" s="150">
        <v>0.75</v>
      </c>
      <c r="H247" s="145">
        <v>0.19298245614035087</v>
      </c>
      <c r="I247" s="150">
        <v>0.09868421052631579</v>
      </c>
      <c r="J247" s="5"/>
      <c r="K247" s="5"/>
      <c r="L247" s="5"/>
    </row>
    <row r="248" spans="1:12" ht="12.75">
      <c r="A248" t="s">
        <v>648</v>
      </c>
      <c r="B248" s="173">
        <v>0.3481687528975429</v>
      </c>
      <c r="C248" s="150">
        <v>0.5185185185185185</v>
      </c>
      <c r="D248" s="173">
        <v>0.37112421533193835</v>
      </c>
      <c r="E248" s="42">
        <v>0.6106194690265486</v>
      </c>
      <c r="F248" s="42">
        <v>0.2438839848675914</v>
      </c>
      <c r="G248" s="150">
        <v>0.8381344307270233</v>
      </c>
      <c r="H248" s="145">
        <v>0.2779422649888971</v>
      </c>
      <c r="I248" s="150">
        <v>0.154700222057735</v>
      </c>
      <c r="J248" s="5"/>
      <c r="K248" s="5"/>
      <c r="L248" s="5"/>
    </row>
    <row r="249" spans="1:12" ht="12.75">
      <c r="A249" t="s">
        <v>649</v>
      </c>
      <c r="B249" s="173">
        <v>0.21052631578947367</v>
      </c>
      <c r="C249" s="150">
        <v>0</v>
      </c>
      <c r="D249" s="173">
        <v>0.37686029764762363</v>
      </c>
      <c r="E249" s="42">
        <v>0.4375</v>
      </c>
      <c r="F249" s="42">
        <v>0.35018050541516244</v>
      </c>
      <c r="G249" s="150">
        <v>0.6666666666666666</v>
      </c>
      <c r="H249" s="145">
        <v>0.015056461731493099</v>
      </c>
      <c r="I249" s="150">
        <v>0.00878293601003764</v>
      </c>
      <c r="J249" s="5"/>
      <c r="K249" s="5"/>
      <c r="L249" s="5"/>
    </row>
    <row r="250" spans="1:12" ht="12.75">
      <c r="A250" t="s">
        <v>650</v>
      </c>
      <c r="B250" s="173">
        <v>0.31788079470198677</v>
      </c>
      <c r="C250" s="150">
        <v>0.39344262295081966</v>
      </c>
      <c r="D250" s="173">
        <v>0.24555160142348753</v>
      </c>
      <c r="E250" s="42">
        <v>0.5217391304347826</v>
      </c>
      <c r="F250" s="42">
        <v>0.22816728167281672</v>
      </c>
      <c r="G250" s="150">
        <v>0.8076923076923077</v>
      </c>
      <c r="H250" s="145">
        <v>0.1038961038961039</v>
      </c>
      <c r="I250" s="150">
        <v>0.07792207792207792</v>
      </c>
      <c r="J250" s="5"/>
      <c r="K250" s="5"/>
      <c r="L250" s="5"/>
    </row>
    <row r="251" spans="1:12" ht="12.75">
      <c r="A251" t="s">
        <v>651</v>
      </c>
      <c r="B251" s="173">
        <v>0.13448275862068965</v>
      </c>
      <c r="C251" s="150">
        <v>0.2</v>
      </c>
      <c r="D251" s="173">
        <v>0.18605532398635846</v>
      </c>
      <c r="E251" s="42">
        <v>0.4827586206896552</v>
      </c>
      <c r="F251" s="42">
        <v>0.17098445595854922</v>
      </c>
      <c r="G251" s="150">
        <v>0.5087719298245614</v>
      </c>
      <c r="H251" s="145">
        <v>0.07358490566037736</v>
      </c>
      <c r="I251" s="150">
        <v>0.04150943396226415</v>
      </c>
      <c r="J251" s="5"/>
      <c r="K251" s="5"/>
      <c r="L251" s="5"/>
    </row>
    <row r="252" spans="1:12" ht="12.75">
      <c r="A252" t="s">
        <v>652</v>
      </c>
      <c r="B252" s="173">
        <v>0.10810810810810811</v>
      </c>
      <c r="C252" s="150">
        <v>0.23529411764705882</v>
      </c>
      <c r="D252" s="173">
        <v>0.310242747187685</v>
      </c>
      <c r="E252" s="42">
        <v>0.48148148148148145</v>
      </c>
      <c r="F252" s="42">
        <v>0.23427781617138907</v>
      </c>
      <c r="G252" s="150">
        <v>0.8333333333333334</v>
      </c>
      <c r="H252" s="145">
        <v>0.03676470588235294</v>
      </c>
      <c r="I252" s="150">
        <v>0.03860294117647059</v>
      </c>
      <c r="J252" s="5"/>
      <c r="K252" s="5"/>
      <c r="L252" s="5"/>
    </row>
    <row r="253" spans="1:12" ht="12.75">
      <c r="A253" t="s">
        <v>653</v>
      </c>
      <c r="B253" s="173">
        <v>0.23107569721115537</v>
      </c>
      <c r="C253" s="150">
        <v>0.25</v>
      </c>
      <c r="D253" s="173">
        <v>0.2646188008882309</v>
      </c>
      <c r="E253" s="42">
        <v>0.41414141414141414</v>
      </c>
      <c r="F253" s="42">
        <v>0.23893805309734514</v>
      </c>
      <c r="G253" s="150">
        <v>0.7619047619047619</v>
      </c>
      <c r="H253" s="145">
        <v>0.07503234152652005</v>
      </c>
      <c r="I253" s="150">
        <v>0.07373868046571798</v>
      </c>
      <c r="J253" s="5"/>
      <c r="K253" s="5"/>
      <c r="L253" s="5"/>
    </row>
    <row r="254" spans="1:12" ht="12.75">
      <c r="A254" t="s">
        <v>654</v>
      </c>
      <c r="B254" s="173">
        <v>0.23170731707317074</v>
      </c>
      <c r="C254" s="150">
        <v>0.3333333333333333</v>
      </c>
      <c r="D254" s="173">
        <v>0.3191489361702128</v>
      </c>
      <c r="E254" s="42">
        <v>0.375</v>
      </c>
      <c r="F254" s="42">
        <v>0.3036086051353227</v>
      </c>
      <c r="G254" s="150">
        <v>0.7640449438202247</v>
      </c>
      <c r="H254" s="145">
        <v>0.03751233958538993</v>
      </c>
      <c r="I254" s="150">
        <v>0.035538005923000986</v>
      </c>
      <c r="J254" s="5"/>
      <c r="K254" s="5"/>
      <c r="L254" s="5"/>
    </row>
    <row r="255" spans="1:12" ht="12.75">
      <c r="A255" t="s">
        <v>655</v>
      </c>
      <c r="B255" s="173">
        <v>0.4253785147801009</v>
      </c>
      <c r="C255" s="150">
        <v>0.5265588914549654</v>
      </c>
      <c r="D255" s="173">
        <v>0.45970968110641214</v>
      </c>
      <c r="E255" s="42">
        <v>0.5673352435530086</v>
      </c>
      <c r="F255" s="42">
        <v>0.3022564281966066</v>
      </c>
      <c r="G255" s="150">
        <v>0.7921675067855758</v>
      </c>
      <c r="H255" s="145">
        <v>0.12792714657415438</v>
      </c>
      <c r="I255" s="150">
        <v>0.14180398959236773</v>
      </c>
      <c r="J255" s="5"/>
      <c r="K255" s="5"/>
      <c r="L255" s="5"/>
    </row>
    <row r="256" spans="1:12" ht="12.75">
      <c r="A256" t="s">
        <v>656</v>
      </c>
      <c r="B256" s="173">
        <v>0.5476190476190477</v>
      </c>
      <c r="C256" s="150">
        <v>0.6324786324786325</v>
      </c>
      <c r="D256" s="173">
        <v>0.3450520833333333</v>
      </c>
      <c r="E256" s="42">
        <v>0.43478260869565216</v>
      </c>
      <c r="F256" s="42">
        <v>0.33515358361774744</v>
      </c>
      <c r="G256" s="150">
        <v>0.76</v>
      </c>
      <c r="H256" s="145">
        <v>0.14790996784565916</v>
      </c>
      <c r="I256" s="150">
        <v>0.13504823151125403</v>
      </c>
      <c r="J256" s="5"/>
      <c r="K256" s="5"/>
      <c r="L256" s="5"/>
    </row>
    <row r="257" spans="1:12" ht="12.75">
      <c r="A257" t="s">
        <v>657</v>
      </c>
      <c r="B257" s="173">
        <v>0.25</v>
      </c>
      <c r="C257" s="150">
        <v>0.5</v>
      </c>
      <c r="D257" s="173">
        <v>0.30774748923959827</v>
      </c>
      <c r="E257" s="42">
        <v>0.4166666666666667</v>
      </c>
      <c r="F257" s="42">
        <v>0.30307467057101023</v>
      </c>
      <c r="G257" s="150">
        <v>0.75</v>
      </c>
      <c r="H257" s="145">
        <v>0.02054794520547945</v>
      </c>
      <c r="I257" s="150">
        <v>0.0182648401826484</v>
      </c>
      <c r="J257" s="5"/>
      <c r="K257" s="5"/>
      <c r="L257" s="5"/>
    </row>
    <row r="258" spans="1:12" ht="12.75">
      <c r="A258" t="s">
        <v>658</v>
      </c>
      <c r="B258" s="173">
        <v>0.128099173553719</v>
      </c>
      <c r="C258" s="150">
        <v>0.2345679012345679</v>
      </c>
      <c r="D258" s="173">
        <v>0.21940928270042195</v>
      </c>
      <c r="E258" s="42">
        <v>0.3333333333333333</v>
      </c>
      <c r="F258" s="42">
        <v>0.20805698845492507</v>
      </c>
      <c r="G258" s="150">
        <v>0.552</v>
      </c>
      <c r="H258" s="145">
        <v>0.03205791106514995</v>
      </c>
      <c r="I258" s="150">
        <v>0.03619441571871768</v>
      </c>
      <c r="J258" s="5"/>
      <c r="K258" s="5"/>
      <c r="L258" s="5"/>
    </row>
    <row r="259" spans="1:12" ht="12.75">
      <c r="A259" t="s">
        <v>659</v>
      </c>
      <c r="B259" s="173">
        <v>0.14251592356687898</v>
      </c>
      <c r="C259" s="150">
        <v>0.38306451612903225</v>
      </c>
      <c r="D259" s="173">
        <v>0.3399415311529326</v>
      </c>
      <c r="E259" s="42">
        <v>0.3524590163934426</v>
      </c>
      <c r="F259" s="42">
        <v>0.17806210848993737</v>
      </c>
      <c r="G259" s="150">
        <v>0.7201365187713311</v>
      </c>
      <c r="H259" s="145">
        <v>0.0458974358974359</v>
      </c>
      <c r="I259" s="150">
        <v>0.03538461538461538</v>
      </c>
      <c r="J259" s="5"/>
      <c r="K259" s="5"/>
      <c r="L259" s="5"/>
    </row>
    <row r="260" spans="1:12" ht="12.75">
      <c r="A260" t="s">
        <v>660</v>
      </c>
      <c r="B260" s="173">
        <v>0.26542056074766357</v>
      </c>
      <c r="C260" s="150">
        <v>0.42758620689655175</v>
      </c>
      <c r="D260" s="173">
        <v>0.693100546907867</v>
      </c>
      <c r="E260" s="42">
        <v>0.5681818181818182</v>
      </c>
      <c r="F260" s="42">
        <v>0.3189940436796823</v>
      </c>
      <c r="G260" s="150">
        <v>0.8742533794404276</v>
      </c>
      <c r="H260" s="145">
        <v>0.04131510037823683</v>
      </c>
      <c r="I260" s="150">
        <v>0.02531277276694792</v>
      </c>
      <c r="J260" s="5"/>
      <c r="K260" s="5"/>
      <c r="L260" s="5"/>
    </row>
    <row r="261" spans="1:12" ht="12.75">
      <c r="A261" t="s">
        <v>661</v>
      </c>
      <c r="B261" s="173">
        <v>0.2824427480916031</v>
      </c>
      <c r="C261" s="150">
        <v>0.25</v>
      </c>
      <c r="D261" s="173">
        <v>0.2884727911059099</v>
      </c>
      <c r="E261" s="42">
        <v>0</v>
      </c>
      <c r="F261" s="42">
        <v>0.23525230987917556</v>
      </c>
      <c r="G261" s="150">
        <v>0.5460750853242321</v>
      </c>
      <c r="H261" s="145">
        <v>0.06981132075471698</v>
      </c>
      <c r="I261" s="150">
        <v>0.018867924528301886</v>
      </c>
      <c r="J261" s="5"/>
      <c r="K261" s="5"/>
      <c r="L261" s="5"/>
    </row>
    <row r="262" spans="1:12" ht="12.75">
      <c r="A262" t="s">
        <v>662</v>
      </c>
      <c r="B262" s="173">
        <v>0.20833333333333334</v>
      </c>
      <c r="C262" s="150">
        <v>0.2608695652173913</v>
      </c>
      <c r="D262" s="173">
        <v>0.45498154981549815</v>
      </c>
      <c r="E262" s="42">
        <v>0.27906976744186046</v>
      </c>
      <c r="F262" s="42">
        <v>0.34973544973544973</v>
      </c>
      <c r="G262" s="150">
        <v>0.7362784471218207</v>
      </c>
      <c r="H262" s="145">
        <v>0.031421838177533384</v>
      </c>
      <c r="I262" s="150">
        <v>0.014139827179890024</v>
      </c>
      <c r="J262" s="5"/>
      <c r="K262" s="5"/>
      <c r="L262" s="5"/>
    </row>
    <row r="263" spans="1:12" ht="12.75">
      <c r="A263" t="s">
        <v>663</v>
      </c>
      <c r="B263" s="173">
        <v>0.33636363636363636</v>
      </c>
      <c r="C263" s="150">
        <v>0.4782608695652174</v>
      </c>
      <c r="D263" s="173">
        <v>0.5953367875647668</v>
      </c>
      <c r="E263" s="42">
        <v>0.6</v>
      </c>
      <c r="F263" s="42">
        <v>0.1648706896551724</v>
      </c>
      <c r="G263" s="150">
        <v>0.7324666438590489</v>
      </c>
      <c r="H263" s="145">
        <v>0.015845824411134905</v>
      </c>
      <c r="I263" s="150">
        <v>0.0059957173447537475</v>
      </c>
      <c r="J263" s="5"/>
      <c r="K263" s="5"/>
      <c r="L263" s="5"/>
    </row>
    <row r="264" spans="1:12" ht="12.75">
      <c r="A264" t="s">
        <v>664</v>
      </c>
      <c r="B264" s="173">
        <v>0.23076923076923078</v>
      </c>
      <c r="C264" s="150">
        <v>0.5</v>
      </c>
      <c r="D264" s="173">
        <v>0.41429401510749564</v>
      </c>
      <c r="E264" s="42">
        <v>0.375</v>
      </c>
      <c r="F264" s="42">
        <v>0.3019762845849802</v>
      </c>
      <c r="G264" s="150">
        <v>0.7425968109339408</v>
      </c>
      <c r="H264" s="145">
        <v>0.024623803009575923</v>
      </c>
      <c r="I264" s="150">
        <v>0.006839945280437756</v>
      </c>
      <c r="J264" s="5"/>
      <c r="K264" s="5"/>
      <c r="L264" s="5"/>
    </row>
    <row r="265" spans="1:12" ht="12.75">
      <c r="A265" t="s">
        <v>665</v>
      </c>
      <c r="B265" s="173">
        <v>0.2682926829268293</v>
      </c>
      <c r="C265" s="150">
        <v>0.5</v>
      </c>
      <c r="D265" s="173">
        <v>0.264417845484222</v>
      </c>
      <c r="E265" s="42">
        <v>0.6</v>
      </c>
      <c r="F265" s="42">
        <v>0.19331103678929765</v>
      </c>
      <c r="G265" s="150">
        <v>0.5791044776119403</v>
      </c>
      <c r="H265" s="145">
        <v>0.04330708661417323</v>
      </c>
      <c r="I265" s="150">
        <v>0.027559055118110236</v>
      </c>
      <c r="J265" s="5"/>
      <c r="K265" s="5"/>
      <c r="L265" s="5"/>
    </row>
    <row r="266" spans="1:12" ht="12.75">
      <c r="A266" t="s">
        <v>503</v>
      </c>
      <c r="B266" s="173">
        <v>0.1</v>
      </c>
      <c r="C266" s="150">
        <v>0.25</v>
      </c>
      <c r="D266" s="173">
        <v>0.3259132420091324</v>
      </c>
      <c r="E266" s="42">
        <v>0.6060606060606061</v>
      </c>
      <c r="F266" s="42">
        <v>0.2795484727755644</v>
      </c>
      <c r="G266" s="150">
        <v>0.7142857142857143</v>
      </c>
      <c r="H266" s="145">
        <v>0.006956521739130435</v>
      </c>
      <c r="I266" s="150">
        <v>0.10608695652173913</v>
      </c>
      <c r="J266" s="5"/>
      <c r="K266" s="5"/>
      <c r="L266" s="5"/>
    </row>
    <row r="267" spans="1:12" ht="12.75">
      <c r="A267" t="s">
        <v>504</v>
      </c>
      <c r="B267" s="173">
        <v>0.5291375291375291</v>
      </c>
      <c r="C267" s="150">
        <v>0.5764075067024129</v>
      </c>
      <c r="D267" s="173">
        <v>0.3420865862313698</v>
      </c>
      <c r="E267" s="42">
        <v>0.36363636363636365</v>
      </c>
      <c r="F267" s="42">
        <v>0.23639774859287055</v>
      </c>
      <c r="G267" s="150">
        <v>0.6952380952380952</v>
      </c>
      <c r="H267" s="145">
        <v>0.32016925246826516</v>
      </c>
      <c r="I267" s="150">
        <v>0.3145275035260931</v>
      </c>
      <c r="J267" s="5"/>
      <c r="K267" s="5"/>
      <c r="L267" s="5"/>
    </row>
    <row r="268" spans="1:12" ht="12.75">
      <c r="A268" t="s">
        <v>505</v>
      </c>
      <c r="B268" s="173">
        <v>0.4176470588235294</v>
      </c>
      <c r="C268" s="150">
        <v>0.5781990521327014</v>
      </c>
      <c r="D268" s="173">
        <v>0.3279445727482679</v>
      </c>
      <c r="E268" s="42">
        <v>0.2857142857142857</v>
      </c>
      <c r="F268" s="42">
        <v>0.29025641025641025</v>
      </c>
      <c r="G268" s="150">
        <v>0.7157894736842105</v>
      </c>
      <c r="H268" s="145">
        <v>0.16666666666666666</v>
      </c>
      <c r="I268" s="150">
        <v>0.15023474178403756</v>
      </c>
      <c r="J268" s="5"/>
      <c r="K268" s="5"/>
      <c r="L268" s="5"/>
    </row>
    <row r="269" spans="1:12" ht="12.75">
      <c r="A269" t="s">
        <v>506</v>
      </c>
      <c r="B269" s="173">
        <v>0.42340425531914894</v>
      </c>
      <c r="C269" s="150">
        <v>0.45758354755784064</v>
      </c>
      <c r="D269" s="173">
        <v>0.30739299610894943</v>
      </c>
      <c r="E269" s="42">
        <v>0.391304347826087</v>
      </c>
      <c r="F269" s="42">
        <v>0.22764786795048142</v>
      </c>
      <c r="G269" s="150">
        <v>0.6721311475409836</v>
      </c>
      <c r="H269" s="145">
        <v>0.2646276595744681</v>
      </c>
      <c r="I269" s="150">
        <v>0.24867021276595744</v>
      </c>
      <c r="J269" s="5"/>
      <c r="K269" s="5"/>
      <c r="L269" s="5"/>
    </row>
    <row r="270" spans="1:12" ht="12.75">
      <c r="A270" t="s">
        <v>507</v>
      </c>
      <c r="B270" s="173">
        <v>0.4098360655737705</v>
      </c>
      <c r="C270" s="150">
        <v>0.5363321799307958</v>
      </c>
      <c r="D270" s="173">
        <v>0.31296758104738154</v>
      </c>
      <c r="E270" s="42">
        <v>0.6956521739130435</v>
      </c>
      <c r="F270" s="42">
        <v>0.26455787203450754</v>
      </c>
      <c r="G270" s="150">
        <v>0.7397260273972602</v>
      </c>
      <c r="H270" s="145">
        <v>0.258493353028065</v>
      </c>
      <c r="I270" s="150">
        <v>0.25258493353028066</v>
      </c>
      <c r="J270" s="5"/>
      <c r="K270" s="5"/>
      <c r="L270" s="5"/>
    </row>
    <row r="271" spans="1:12" ht="12.75">
      <c r="A271" t="s">
        <v>508</v>
      </c>
      <c r="B271" s="173">
        <v>0.2763385146804836</v>
      </c>
      <c r="C271" s="150">
        <v>0.3853658536585366</v>
      </c>
      <c r="D271" s="173">
        <v>0.33789359391965257</v>
      </c>
      <c r="E271" s="42">
        <v>0.2830188679245283</v>
      </c>
      <c r="F271" s="42">
        <v>0.1813765182186235</v>
      </c>
      <c r="G271" s="150">
        <v>0.5713443396226415</v>
      </c>
      <c r="H271" s="145">
        <v>0.09324009324009325</v>
      </c>
      <c r="I271" s="150">
        <v>0.09848484848484848</v>
      </c>
      <c r="J271" s="5"/>
      <c r="K271" s="5"/>
      <c r="L271" s="5"/>
    </row>
    <row r="272" spans="1:12" ht="12.75">
      <c r="A272" t="s">
        <v>509</v>
      </c>
      <c r="B272" s="173">
        <v>0.44015444015444016</v>
      </c>
      <c r="C272" s="150">
        <v>0.47572815533980584</v>
      </c>
      <c r="D272" s="173">
        <v>0.31666666666666665</v>
      </c>
      <c r="E272" s="42">
        <v>0.4444444444444444</v>
      </c>
      <c r="F272" s="42">
        <v>0.26045883940620784</v>
      </c>
      <c r="G272" s="150">
        <v>0.776536312849162</v>
      </c>
      <c r="H272" s="145">
        <v>0.17647058823529413</v>
      </c>
      <c r="I272" s="150">
        <v>0.15789473684210525</v>
      </c>
      <c r="J272" s="5"/>
      <c r="K272" s="5"/>
      <c r="L272" s="5"/>
    </row>
    <row r="273" spans="1:12" ht="12.75">
      <c r="A273" t="s">
        <v>510</v>
      </c>
      <c r="B273" s="173">
        <v>0.4322033898305085</v>
      </c>
      <c r="C273" s="150">
        <v>0.6176470588235294</v>
      </c>
      <c r="D273" s="173">
        <v>0.37210158262789844</v>
      </c>
      <c r="E273" s="42">
        <v>0.41818181818181815</v>
      </c>
      <c r="F273" s="42">
        <v>0.12005965697240865</v>
      </c>
      <c r="G273" s="150">
        <v>0.6405886909372579</v>
      </c>
      <c r="H273" s="145">
        <v>0.33530571992110453</v>
      </c>
      <c r="I273" s="150">
        <v>0.31886916502301116</v>
      </c>
      <c r="J273" s="5"/>
      <c r="K273" s="5"/>
      <c r="L273" s="5"/>
    </row>
    <row r="274" spans="1:12" ht="12.75">
      <c r="A274" t="s">
        <v>511</v>
      </c>
      <c r="B274" s="173">
        <v>0.49239864864864863</v>
      </c>
      <c r="C274" s="150">
        <v>0.5581395348837209</v>
      </c>
      <c r="D274" s="173">
        <v>0.37390797903319745</v>
      </c>
      <c r="E274" s="42">
        <v>0.5303030303030303</v>
      </c>
      <c r="F274" s="42">
        <v>0.18583671628326567</v>
      </c>
      <c r="G274" s="150">
        <v>0.733274647887324</v>
      </c>
      <c r="H274" s="145">
        <v>0.31226566684520624</v>
      </c>
      <c r="I274" s="150">
        <v>0.31440814140332085</v>
      </c>
      <c r="J274" s="5"/>
      <c r="K274" s="5"/>
      <c r="L274" s="5"/>
    </row>
    <row r="275" spans="1:12" ht="12.75">
      <c r="A275" t="s">
        <v>512</v>
      </c>
      <c r="B275" s="173">
        <v>0.42810457516339867</v>
      </c>
      <c r="C275" s="150">
        <v>0.5092592592592593</v>
      </c>
      <c r="D275" s="173">
        <v>0.3828125</v>
      </c>
      <c r="E275" s="42">
        <v>0.5217391304347826</v>
      </c>
      <c r="F275" s="42">
        <v>0.30296254891000557</v>
      </c>
      <c r="G275" s="150">
        <v>0.7752808988764045</v>
      </c>
      <c r="H275" s="145">
        <v>0.1358921161825726</v>
      </c>
      <c r="I275" s="150">
        <v>0.12655601659751037</v>
      </c>
      <c r="J275" s="5"/>
      <c r="K275" s="5"/>
      <c r="L275" s="5"/>
    </row>
    <row r="276" spans="1:12" ht="12.75">
      <c r="A276" t="s">
        <v>513</v>
      </c>
      <c r="B276" s="173">
        <v>0.35144312393887944</v>
      </c>
      <c r="C276" s="150">
        <v>0.5068493150684932</v>
      </c>
      <c r="D276" s="173">
        <v>0.378884631758195</v>
      </c>
      <c r="E276" s="42">
        <v>0.5308641975308642</v>
      </c>
      <c r="F276" s="42">
        <v>0.18185157972079352</v>
      </c>
      <c r="G276" s="150">
        <v>0.6574375678610206</v>
      </c>
      <c r="H276" s="145">
        <v>0.18869644484958978</v>
      </c>
      <c r="I276" s="150">
        <v>0.1545123062898815</v>
      </c>
      <c r="J276" s="5"/>
      <c r="K276" s="5"/>
      <c r="L276" s="5"/>
    </row>
    <row r="277" spans="1:12" ht="12.75">
      <c r="A277" t="s">
        <v>514</v>
      </c>
      <c r="B277" s="173">
        <v>0.3140495867768595</v>
      </c>
      <c r="C277" s="150">
        <v>0.3795180722891566</v>
      </c>
      <c r="D277" s="173">
        <v>0.323943661971831</v>
      </c>
      <c r="E277" s="42">
        <v>0.4</v>
      </c>
      <c r="F277" s="42">
        <v>0.23908216136195412</v>
      </c>
      <c r="G277" s="150">
        <v>0.7596899224806202</v>
      </c>
      <c r="H277" s="145">
        <v>0.1256198347107438</v>
      </c>
      <c r="I277" s="150">
        <v>0.11074380165289256</v>
      </c>
      <c r="J277" s="5"/>
      <c r="K277" s="5"/>
      <c r="L277" s="5"/>
    </row>
    <row r="278" spans="1:12" ht="12.75">
      <c r="A278" t="s">
        <v>515</v>
      </c>
      <c r="B278" s="173">
        <v>0.3786848072562358</v>
      </c>
      <c r="C278" s="150">
        <v>0.4186666666666667</v>
      </c>
      <c r="D278" s="173">
        <v>0.2453257790368272</v>
      </c>
      <c r="E278" s="42">
        <v>0.4117647058823529</v>
      </c>
      <c r="F278" s="42">
        <v>0.178397212543554</v>
      </c>
      <c r="G278" s="150">
        <v>0.5663082437275986</v>
      </c>
      <c r="H278" s="145">
        <v>0.2783333333333333</v>
      </c>
      <c r="I278" s="150">
        <v>0.285</v>
      </c>
      <c r="J278" s="5"/>
      <c r="K278" s="5"/>
      <c r="L278" s="5"/>
    </row>
    <row r="279" spans="1:12" ht="12.75">
      <c r="A279" t="s">
        <v>516</v>
      </c>
      <c r="B279" s="173">
        <v>0.3654453569172457</v>
      </c>
      <c r="C279" s="150">
        <v>0.536144578313253</v>
      </c>
      <c r="D279" s="173">
        <v>0.32059537633273516</v>
      </c>
      <c r="E279" s="42">
        <v>0.4583333333333333</v>
      </c>
      <c r="F279" s="42">
        <v>0.12484952708512467</v>
      </c>
      <c r="G279" s="150">
        <v>0.6451136699143785</v>
      </c>
      <c r="H279" s="145">
        <v>0.27587029089175014</v>
      </c>
      <c r="I279" s="150">
        <v>0.25178826895565093</v>
      </c>
      <c r="J279" s="5"/>
      <c r="K279" s="5"/>
      <c r="L279" s="5"/>
    </row>
    <row r="280" spans="1:12" ht="12.75">
      <c r="A280" t="s">
        <v>517</v>
      </c>
      <c r="B280" s="173">
        <v>0.36923076923076925</v>
      </c>
      <c r="C280" s="150">
        <v>0.5871559633027523</v>
      </c>
      <c r="D280" s="173">
        <v>0.3219797764768494</v>
      </c>
      <c r="E280" s="42">
        <v>0.391304347826087</v>
      </c>
      <c r="F280" s="42">
        <v>0.18845618915159945</v>
      </c>
      <c r="G280" s="150">
        <v>0.7858880778588808</v>
      </c>
      <c r="H280" s="145">
        <v>0.10635155096011817</v>
      </c>
      <c r="I280" s="150">
        <v>0.10782865583456426</v>
      </c>
      <c r="J280" s="5"/>
      <c r="K280" s="5"/>
      <c r="L280" s="5"/>
    </row>
    <row r="281" spans="1:12" ht="12.75">
      <c r="A281" t="s">
        <v>518</v>
      </c>
      <c r="B281" s="173">
        <v>0.13653136531365315</v>
      </c>
      <c r="C281" s="150">
        <v>0.19540229885057472</v>
      </c>
      <c r="D281" s="173">
        <v>0.1963913948646773</v>
      </c>
      <c r="E281" s="42">
        <v>0.1493212669683258</v>
      </c>
      <c r="F281" s="42">
        <v>0.15279091769157993</v>
      </c>
      <c r="G281" s="150">
        <v>0.3865877712031558</v>
      </c>
      <c r="H281" s="145">
        <v>0.06135986733001658</v>
      </c>
      <c r="I281" s="150">
        <v>0.08291873963515754</v>
      </c>
      <c r="J281" s="5"/>
      <c r="K281" s="5"/>
      <c r="L281" s="5"/>
    </row>
    <row r="282" spans="1:12" ht="12.75">
      <c r="A282" t="s">
        <v>519</v>
      </c>
      <c r="B282" s="173">
        <v>0.27076923076923076</v>
      </c>
      <c r="C282" s="150">
        <v>0.47928994082840237</v>
      </c>
      <c r="D282" s="173">
        <v>0.22593320235756384</v>
      </c>
      <c r="E282" s="42">
        <v>0.375</v>
      </c>
      <c r="F282" s="42">
        <v>0.12590799031476999</v>
      </c>
      <c r="G282" s="150">
        <v>0.7272727272727273</v>
      </c>
      <c r="H282" s="145">
        <v>0.27672955974842767</v>
      </c>
      <c r="I282" s="150">
        <v>0.27358490566037735</v>
      </c>
      <c r="J282" s="5"/>
      <c r="K282" s="5"/>
      <c r="L282" s="5"/>
    </row>
    <row r="283" spans="1:12" ht="12.75">
      <c r="A283" t="s">
        <v>520</v>
      </c>
      <c r="B283" s="173">
        <v>0.3888888888888889</v>
      </c>
      <c r="C283" s="150">
        <v>0.5174825174825175</v>
      </c>
      <c r="D283" s="173">
        <v>0.4035975267003935</v>
      </c>
      <c r="E283" s="42">
        <v>0.16666666666666666</v>
      </c>
      <c r="F283" s="42">
        <v>0.17331932773109243</v>
      </c>
      <c r="G283" s="150">
        <v>0.6789667896678967</v>
      </c>
      <c r="H283" s="145">
        <v>0.10473815461346633</v>
      </c>
      <c r="I283" s="150">
        <v>0.09351620947630923</v>
      </c>
      <c r="J283" s="5"/>
      <c r="K283" s="5"/>
      <c r="L283" s="5"/>
    </row>
    <row r="284" spans="1:12" ht="12.75">
      <c r="A284" t="s">
        <v>521</v>
      </c>
      <c r="B284" s="173">
        <v>0.37362637362637363</v>
      </c>
      <c r="C284" s="150">
        <v>0.41304347826086957</v>
      </c>
      <c r="D284" s="173">
        <v>0.2979452054794521</v>
      </c>
      <c r="E284" s="42">
        <v>0.3</v>
      </c>
      <c r="F284" s="42">
        <v>0.2631975867269985</v>
      </c>
      <c r="G284" s="150">
        <v>0.7211538461538461</v>
      </c>
      <c r="H284" s="145">
        <v>0.2381786339754816</v>
      </c>
      <c r="I284" s="150">
        <v>0.2434325744308231</v>
      </c>
      <c r="J284" s="5"/>
      <c r="K284" s="5"/>
      <c r="L284" s="5"/>
    </row>
    <row r="285" spans="1:12" ht="12.75">
      <c r="A285" t="s">
        <v>522</v>
      </c>
      <c r="B285" s="173">
        <v>0.5469255663430421</v>
      </c>
      <c r="C285" s="150">
        <v>0.5821428571428572</v>
      </c>
      <c r="D285" s="173">
        <v>0.5861861861861862</v>
      </c>
      <c r="E285" s="42">
        <v>0.625</v>
      </c>
      <c r="F285" s="42">
        <v>0.35799522673031026</v>
      </c>
      <c r="G285" s="150">
        <v>0.7793764988009593</v>
      </c>
      <c r="H285" s="145">
        <v>0.14759825327510917</v>
      </c>
      <c r="I285" s="150">
        <v>0.15109170305676856</v>
      </c>
      <c r="J285" s="5"/>
      <c r="K285" s="5"/>
      <c r="L285" s="5"/>
    </row>
    <row r="286" spans="1:12" ht="12.75">
      <c r="A286" t="s">
        <v>523</v>
      </c>
      <c r="B286" s="173">
        <v>0.4756554307116105</v>
      </c>
      <c r="C286" s="150">
        <v>0.5167464114832536</v>
      </c>
      <c r="D286" s="173">
        <v>0.37240886347390995</v>
      </c>
      <c r="E286" s="42">
        <v>0.6470588235294118</v>
      </c>
      <c r="F286" s="42">
        <v>0.25687203791469193</v>
      </c>
      <c r="G286" s="150">
        <v>0.7458745874587459</v>
      </c>
      <c r="H286" s="145">
        <v>0.19598765432098766</v>
      </c>
      <c r="I286" s="150">
        <v>0.2006172839506173</v>
      </c>
      <c r="J286" s="5"/>
      <c r="K286" s="5"/>
      <c r="L286" s="5"/>
    </row>
    <row r="287" spans="1:12" ht="12.75">
      <c r="A287" t="s">
        <v>524</v>
      </c>
      <c r="B287" s="173">
        <v>0.4336842105263158</v>
      </c>
      <c r="C287" s="150">
        <v>0.522077922077922</v>
      </c>
      <c r="D287" s="173">
        <v>0.22511724856696197</v>
      </c>
      <c r="E287" s="42">
        <v>0.23809523809523808</v>
      </c>
      <c r="F287" s="42">
        <v>0.1293595434369055</v>
      </c>
      <c r="G287" s="150">
        <v>0.7077922077922078</v>
      </c>
      <c r="H287" s="145">
        <v>0.322884012539185</v>
      </c>
      <c r="I287" s="150">
        <v>0.322884012539185</v>
      </c>
      <c r="J287" s="5"/>
      <c r="K287" s="5"/>
      <c r="L287" s="5"/>
    </row>
    <row r="288" spans="1:12" ht="12.75">
      <c r="A288" t="s">
        <v>525</v>
      </c>
      <c r="B288" s="173">
        <v>0.3524335519502934</v>
      </c>
      <c r="C288" s="150">
        <v>0.5700197238658777</v>
      </c>
      <c r="D288" s="173">
        <v>0.21838252939764818</v>
      </c>
      <c r="E288" s="42">
        <v>0.43333333333333335</v>
      </c>
      <c r="F288" s="42">
        <v>0.09406347640190758</v>
      </c>
      <c r="G288" s="150">
        <v>0.5765054294175715</v>
      </c>
      <c r="H288" s="145">
        <v>0.3593804998240056</v>
      </c>
      <c r="I288" s="150">
        <v>0.3280535022879268</v>
      </c>
      <c r="J288" s="5"/>
      <c r="K288" s="5"/>
      <c r="L288" s="5"/>
    </row>
    <row r="289" spans="1:12" ht="12.75">
      <c r="A289" t="s">
        <v>526</v>
      </c>
      <c r="B289" s="173">
        <v>0.44884488448844884</v>
      </c>
      <c r="C289" s="150">
        <v>0.49557522123893805</v>
      </c>
      <c r="D289" s="173">
        <v>0.41298145506419404</v>
      </c>
      <c r="E289" s="42">
        <v>0.30434782608695654</v>
      </c>
      <c r="F289" s="42">
        <v>0.21515892420537897</v>
      </c>
      <c r="G289" s="150">
        <v>0.7129963898916968</v>
      </c>
      <c r="H289" s="145">
        <v>0.1902097902097902</v>
      </c>
      <c r="I289" s="150">
        <v>0.16643356643356644</v>
      </c>
      <c r="J289" s="5"/>
      <c r="K289" s="5"/>
      <c r="L289" s="5"/>
    </row>
    <row r="290" spans="1:12" ht="12.75">
      <c r="A290" t="s">
        <v>527</v>
      </c>
      <c r="B290" s="173">
        <v>0.14285714285714285</v>
      </c>
      <c r="C290" s="150">
        <v>0.2727272727272727</v>
      </c>
      <c r="D290" s="173">
        <v>0.2467455621301775</v>
      </c>
      <c r="E290" s="42">
        <v>0.5714285714285714</v>
      </c>
      <c r="F290" s="42">
        <v>0.23000619962802232</v>
      </c>
      <c r="G290" s="150">
        <v>0.5555555555555556</v>
      </c>
      <c r="H290" s="145">
        <v>0.05011389521640091</v>
      </c>
      <c r="I290" s="150">
        <v>0.04328018223234624</v>
      </c>
      <c r="J290" s="5"/>
      <c r="K290" s="5"/>
      <c r="L290" s="5"/>
    </row>
    <row r="291" spans="1:12" ht="12.75">
      <c r="A291" t="s">
        <v>528</v>
      </c>
      <c r="B291" s="173">
        <v>0.3371855880353501</v>
      </c>
      <c r="C291" s="150">
        <v>0.41304347826086957</v>
      </c>
      <c r="D291" s="173">
        <v>0.34069642583218285</v>
      </c>
      <c r="E291" s="42">
        <v>0.463519313304721</v>
      </c>
      <c r="F291" s="42">
        <v>0.24106113033448673</v>
      </c>
      <c r="G291" s="150">
        <v>0.8187311178247734</v>
      </c>
      <c r="H291" s="145">
        <v>0.1825542878174457</v>
      </c>
      <c r="I291" s="150">
        <v>0.1935958778064041</v>
      </c>
      <c r="J291" s="5"/>
      <c r="K291" s="5"/>
      <c r="L291" s="5"/>
    </row>
    <row r="292" spans="1:12" ht="12.75">
      <c r="A292" t="s">
        <v>529</v>
      </c>
      <c r="B292" s="173">
        <v>0.19073083778966132</v>
      </c>
      <c r="C292" s="150">
        <v>0.4233128834355828</v>
      </c>
      <c r="D292" s="173">
        <v>0.27413793103448275</v>
      </c>
      <c r="E292" s="42">
        <v>0.5517241379310345</v>
      </c>
      <c r="F292" s="42">
        <v>0.2434863523573201</v>
      </c>
      <c r="G292" s="150">
        <v>0.7843137254901961</v>
      </c>
      <c r="H292" s="145">
        <v>0.10084825636192271</v>
      </c>
      <c r="I292" s="150">
        <v>0.11027332704995288</v>
      </c>
      <c r="J292" s="5"/>
      <c r="K292" s="5"/>
      <c r="L292" s="5"/>
    </row>
    <row r="293" spans="1:12" ht="12.75">
      <c r="A293" t="s">
        <v>530</v>
      </c>
      <c r="B293" s="173">
        <v>0.23983739837398374</v>
      </c>
      <c r="C293" s="150">
        <v>0.3644859813084112</v>
      </c>
      <c r="D293" s="173">
        <v>0.18081534772182253</v>
      </c>
      <c r="E293" s="42">
        <v>0.2857142857142857</v>
      </c>
      <c r="F293" s="42">
        <v>0.16562173458725182</v>
      </c>
      <c r="G293" s="150">
        <v>0.4383561643835616</v>
      </c>
      <c r="H293" s="145">
        <v>0.1353211009174312</v>
      </c>
      <c r="I293" s="150">
        <v>0.13990825688073394</v>
      </c>
      <c r="J293" s="5"/>
      <c r="K293" s="5"/>
      <c r="L293" s="5"/>
    </row>
    <row r="294" spans="1:12" ht="12.75">
      <c r="A294" t="s">
        <v>531</v>
      </c>
      <c r="B294" s="173">
        <v>0.17038007863695936</v>
      </c>
      <c r="C294" s="150">
        <v>0.3813953488372093</v>
      </c>
      <c r="D294" s="173">
        <v>0.24317073170731707</v>
      </c>
      <c r="E294" s="42">
        <v>0.5647058823529412</v>
      </c>
      <c r="F294" s="42">
        <v>0.23279352226720648</v>
      </c>
      <c r="G294" s="150">
        <v>0.5625</v>
      </c>
      <c r="H294" s="145">
        <v>0.11535048802129548</v>
      </c>
      <c r="I294" s="150">
        <v>0.11535048802129548</v>
      </c>
      <c r="J294" s="5"/>
      <c r="K294" s="5"/>
      <c r="L294" s="5"/>
    </row>
    <row r="295" spans="1:12" ht="12.75">
      <c r="A295" t="s">
        <v>532</v>
      </c>
      <c r="B295" s="173">
        <v>0.18888888888888888</v>
      </c>
      <c r="C295" s="150">
        <v>0.1111111111111111</v>
      </c>
      <c r="D295" s="173">
        <v>0.2667607621736062</v>
      </c>
      <c r="E295" s="42">
        <v>0.3157894736842105</v>
      </c>
      <c r="F295" s="42">
        <v>0.2653208363374189</v>
      </c>
      <c r="G295" s="150">
        <v>0.5</v>
      </c>
      <c r="H295" s="145">
        <v>0.043037974683544304</v>
      </c>
      <c r="I295" s="150">
        <v>0.017721518987341773</v>
      </c>
      <c r="J295" s="5"/>
      <c r="K295" s="5"/>
      <c r="L295" s="5"/>
    </row>
    <row r="296" spans="1:12" ht="12.75">
      <c r="A296" t="s">
        <v>533</v>
      </c>
      <c r="B296" s="173">
        <v>0.1141552511415525</v>
      </c>
      <c r="C296" s="150">
        <v>0.18518518518518517</v>
      </c>
      <c r="D296" s="173">
        <v>0.1716779825412221</v>
      </c>
      <c r="E296" s="42">
        <v>0.21052631578947367</v>
      </c>
      <c r="F296" s="42">
        <v>0.16997354497354497</v>
      </c>
      <c r="G296" s="150">
        <v>0.4375</v>
      </c>
      <c r="H296" s="145">
        <v>0.044964028776978415</v>
      </c>
      <c r="I296" s="150">
        <v>0.023381294964028777</v>
      </c>
      <c r="J296" s="5"/>
      <c r="K296" s="5"/>
      <c r="L296" s="5"/>
    </row>
    <row r="297" spans="1:12" ht="12.75">
      <c r="A297" t="s">
        <v>534</v>
      </c>
      <c r="B297" s="173">
        <v>0.09523809523809523</v>
      </c>
      <c r="C297" s="150">
        <v>0.16666666666666666</v>
      </c>
      <c r="D297" s="173">
        <v>0.3090760425183974</v>
      </c>
      <c r="E297" s="42">
        <v>0.42857142857142855</v>
      </c>
      <c r="F297" s="42">
        <v>0.3050847457627119</v>
      </c>
      <c r="G297" s="150">
        <v>0.3333333333333333</v>
      </c>
      <c r="H297" s="145">
        <v>0.02577319587628866</v>
      </c>
      <c r="I297" s="150">
        <v>0.01804123711340206</v>
      </c>
      <c r="J297" s="5"/>
      <c r="K297" s="5"/>
      <c r="L297" s="5"/>
    </row>
    <row r="298" spans="1:12" ht="12.75">
      <c r="A298" t="s">
        <v>535</v>
      </c>
      <c r="B298" s="173">
        <v>0.39013933547695606</v>
      </c>
      <c r="C298" s="150">
        <v>0.5991983967935872</v>
      </c>
      <c r="D298" s="173">
        <v>0.4289855072463768</v>
      </c>
      <c r="E298" s="42">
        <v>0.7079646017699115</v>
      </c>
      <c r="F298" s="42">
        <v>0.24792332268370607</v>
      </c>
      <c r="G298" s="150">
        <v>0.7846655791190864</v>
      </c>
      <c r="H298" s="145">
        <v>0.26</v>
      </c>
      <c r="I298" s="150">
        <v>0.32785714285714285</v>
      </c>
      <c r="J298" s="5"/>
      <c r="K298" s="5"/>
      <c r="L298" s="5"/>
    </row>
    <row r="299" spans="1:12" ht="12.75">
      <c r="A299" t="s">
        <v>536</v>
      </c>
      <c r="B299" s="173">
        <v>0.1616558741905643</v>
      </c>
      <c r="C299" s="150">
        <v>0.40015420200462604</v>
      </c>
      <c r="D299" s="173">
        <v>0.11948992443324936</v>
      </c>
      <c r="E299" s="42">
        <v>0.3020257826887661</v>
      </c>
      <c r="F299" s="42">
        <v>0.07149594416147896</v>
      </c>
      <c r="G299" s="150">
        <v>0.5490716180371353</v>
      </c>
      <c r="H299" s="145">
        <v>0.4794238683127572</v>
      </c>
      <c r="I299" s="150">
        <v>0.46844993141289437</v>
      </c>
      <c r="J299" s="5"/>
      <c r="K299" s="5"/>
      <c r="L299" s="5"/>
    </row>
    <row r="300" spans="1:12" ht="12.75">
      <c r="A300" t="s">
        <v>537</v>
      </c>
      <c r="B300" s="173">
        <v>0.1643646408839779</v>
      </c>
      <c r="C300" s="150">
        <v>0.30405405405405406</v>
      </c>
      <c r="D300" s="173">
        <v>0.23658639628221378</v>
      </c>
      <c r="E300" s="42">
        <v>0.387434554973822</v>
      </c>
      <c r="F300" s="42">
        <v>0.1627403195234227</v>
      </c>
      <c r="G300" s="150">
        <v>0.5504469987228607</v>
      </c>
      <c r="H300" s="145">
        <v>0.096045197740113</v>
      </c>
      <c r="I300" s="150">
        <v>0.096045197740113</v>
      </c>
      <c r="J300" s="5"/>
      <c r="K300" s="5"/>
      <c r="L300" s="5"/>
    </row>
    <row r="301" spans="1:12" ht="12.75">
      <c r="A301" t="s">
        <v>538</v>
      </c>
      <c r="B301" s="173">
        <v>0.34829268292682924</v>
      </c>
      <c r="C301" s="150">
        <v>0.5677570093457944</v>
      </c>
      <c r="D301" s="173">
        <v>0.4130739572379951</v>
      </c>
      <c r="E301" s="42">
        <v>0.7392</v>
      </c>
      <c r="F301" s="42">
        <v>0.2254766510085659</v>
      </c>
      <c r="G301" s="150">
        <v>0.7503506311360448</v>
      </c>
      <c r="H301" s="145">
        <v>0.13154016212232866</v>
      </c>
      <c r="I301" s="150">
        <v>0.2597641857037583</v>
      </c>
      <c r="J301" s="5"/>
      <c r="K301" s="5"/>
      <c r="L301" s="5"/>
    </row>
    <row r="302" spans="1:12" ht="12.75">
      <c r="A302" t="s">
        <v>539</v>
      </c>
      <c r="B302" s="173">
        <v>0.4339622641509434</v>
      </c>
      <c r="C302" s="150">
        <v>0.6451612903225806</v>
      </c>
      <c r="D302" s="173">
        <v>0.3460246360582307</v>
      </c>
      <c r="E302" s="42">
        <v>0.64</v>
      </c>
      <c r="F302" s="42">
        <v>0.30759651307596514</v>
      </c>
      <c r="G302" s="150">
        <v>0.7258064516129032</v>
      </c>
      <c r="H302" s="145">
        <v>0.1295774647887324</v>
      </c>
      <c r="I302" s="150">
        <v>0.15774647887323945</v>
      </c>
      <c r="J302" s="5"/>
      <c r="K302" s="5"/>
      <c r="L302" s="5"/>
    </row>
    <row r="303" spans="1:12" ht="12.75">
      <c r="A303" t="s">
        <v>540</v>
      </c>
      <c r="B303" s="173">
        <v>0.6124497991967871</v>
      </c>
      <c r="C303" s="150">
        <v>0.6697247706422018</v>
      </c>
      <c r="D303" s="173">
        <v>0.5727908455181182</v>
      </c>
      <c r="E303" s="42">
        <v>0.7516778523489933</v>
      </c>
      <c r="F303" s="42">
        <v>0.3860684769775679</v>
      </c>
      <c r="G303" s="150">
        <v>0.8259803921568627</v>
      </c>
      <c r="H303" s="145">
        <v>0.25290215588723053</v>
      </c>
      <c r="I303" s="150">
        <v>0.42786069651741293</v>
      </c>
      <c r="J303" s="5"/>
      <c r="K303" s="5"/>
      <c r="L303" s="5"/>
    </row>
    <row r="304" spans="1:12" ht="12.75">
      <c r="A304" t="s">
        <v>541</v>
      </c>
      <c r="B304" s="173">
        <v>0.39579566003616634</v>
      </c>
      <c r="C304" s="150">
        <v>0.514063435068821</v>
      </c>
      <c r="D304" s="173">
        <v>0.5130911033930002</v>
      </c>
      <c r="E304" s="42">
        <v>0.6160427807486631</v>
      </c>
      <c r="F304" s="42">
        <v>0.09090909090909091</v>
      </c>
      <c r="G304" s="150">
        <v>0.7780927835051547</v>
      </c>
      <c r="H304" s="145">
        <v>0.31312589413447783</v>
      </c>
      <c r="I304" s="150">
        <v>0.25661659513590845</v>
      </c>
      <c r="J304" s="5"/>
      <c r="K304" s="5"/>
      <c r="L304" s="5"/>
    </row>
    <row r="305" spans="1:12" ht="12.75">
      <c r="A305" t="s">
        <v>542</v>
      </c>
      <c r="B305" s="173">
        <v>0.16751269035532995</v>
      </c>
      <c r="C305" s="150">
        <v>0.4090909090909091</v>
      </c>
      <c r="D305" s="173">
        <v>0.27343994982753217</v>
      </c>
      <c r="E305" s="42">
        <v>0.524390243902439</v>
      </c>
      <c r="F305" s="42">
        <v>0.22198120028922633</v>
      </c>
      <c r="G305" s="150">
        <v>0.660377358490566</v>
      </c>
      <c r="H305" s="145">
        <v>0.036464088397790057</v>
      </c>
      <c r="I305" s="150">
        <v>0.06740331491712707</v>
      </c>
      <c r="J305" s="5"/>
      <c r="K305" s="5"/>
      <c r="L305" s="5"/>
    </row>
    <row r="306" spans="1:12" ht="12.75">
      <c r="A306" t="s">
        <v>543</v>
      </c>
      <c r="B306" s="173">
        <v>0.32771462171697374</v>
      </c>
      <c r="C306" s="150">
        <v>0.48369188063844554</v>
      </c>
      <c r="D306" s="173">
        <v>0.4835837506956038</v>
      </c>
      <c r="E306" s="42">
        <v>0.6082024432809773</v>
      </c>
      <c r="F306" s="42">
        <v>0.22326832548755884</v>
      </c>
      <c r="G306" s="150">
        <v>0.7782754759238522</v>
      </c>
      <c r="H306" s="145">
        <v>0.49032258064516127</v>
      </c>
      <c r="I306" s="150">
        <v>0.6131964809384164</v>
      </c>
      <c r="J306" s="5"/>
      <c r="K306" s="5"/>
      <c r="L306" s="5"/>
    </row>
    <row r="307" spans="1:12" ht="12.75">
      <c r="A307" t="s">
        <v>544</v>
      </c>
      <c r="B307" s="173">
        <v>0.15508021390374332</v>
      </c>
      <c r="C307" s="150">
        <v>0.36065573770491804</v>
      </c>
      <c r="D307" s="173">
        <v>0.07520661157024794</v>
      </c>
      <c r="E307" s="42">
        <v>0.1724137931034483</v>
      </c>
      <c r="F307" s="42">
        <v>0.06872852233676977</v>
      </c>
      <c r="G307" s="150">
        <v>0.4</v>
      </c>
      <c r="H307" s="145">
        <v>0.24166666666666667</v>
      </c>
      <c r="I307" s="150">
        <v>0.225</v>
      </c>
      <c r="J307" s="5"/>
      <c r="K307" s="5"/>
      <c r="L307" s="5"/>
    </row>
    <row r="308" spans="1:12" ht="12.75">
      <c r="A308" t="s">
        <v>545</v>
      </c>
      <c r="B308" s="173">
        <v>0.3160476524176594</v>
      </c>
      <c r="C308" s="150">
        <v>0.5284810126582279</v>
      </c>
      <c r="D308" s="173">
        <v>0.3572132763720013</v>
      </c>
      <c r="E308" s="42">
        <v>0.5853658536585366</v>
      </c>
      <c r="F308" s="42">
        <v>0.13312202852614896</v>
      </c>
      <c r="G308" s="150">
        <v>0.7793633369923162</v>
      </c>
      <c r="H308" s="145">
        <v>0.29323797139141744</v>
      </c>
      <c r="I308" s="150">
        <v>0.2951885565669701</v>
      </c>
      <c r="J308" s="5"/>
      <c r="K308" s="5"/>
      <c r="L308" s="5"/>
    </row>
    <row r="309" spans="1:12" ht="12.75">
      <c r="A309" t="s">
        <v>546</v>
      </c>
      <c r="B309" s="173">
        <v>0.21030420256725865</v>
      </c>
      <c r="C309" s="150">
        <v>0.5396909962706447</v>
      </c>
      <c r="D309" s="173">
        <v>0.22874533673669742</v>
      </c>
      <c r="E309" s="42">
        <v>0.42035398230088494</v>
      </c>
      <c r="F309" s="42">
        <v>0.1397139713971397</v>
      </c>
      <c r="G309" s="150">
        <v>0.553680981595092</v>
      </c>
      <c r="H309" s="145">
        <v>0.506565014824227</v>
      </c>
      <c r="I309" s="150">
        <v>0.5497670478610758</v>
      </c>
      <c r="J309" s="5"/>
      <c r="K309" s="5"/>
      <c r="L309" s="5"/>
    </row>
    <row r="310" spans="1:12" ht="12.75">
      <c r="A310" t="s">
        <v>547</v>
      </c>
      <c r="B310" s="173">
        <v>0.3504</v>
      </c>
      <c r="C310" s="150">
        <v>0.5936435868331441</v>
      </c>
      <c r="D310" s="173">
        <v>0.1801252207416921</v>
      </c>
      <c r="E310" s="42">
        <v>0.45104895104895104</v>
      </c>
      <c r="F310" s="42">
        <v>0.1069951109439639</v>
      </c>
      <c r="G310" s="150">
        <v>0.7340425531914894</v>
      </c>
      <c r="H310" s="145">
        <v>0.36930860033726814</v>
      </c>
      <c r="I310" s="150">
        <v>0.36649803260258573</v>
      </c>
      <c r="J310" s="5"/>
      <c r="K310" s="5"/>
      <c r="L310" s="5"/>
    </row>
    <row r="311" spans="1:12" ht="12.75">
      <c r="A311" t="s">
        <v>548</v>
      </c>
      <c r="B311" s="173">
        <v>0.21373200442967885</v>
      </c>
      <c r="C311" s="150">
        <v>0.47411444141689374</v>
      </c>
      <c r="D311" s="173">
        <v>0.08212241303390577</v>
      </c>
      <c r="E311" s="42">
        <v>0.27807486631016043</v>
      </c>
      <c r="F311" s="42">
        <v>0.06264888041924727</v>
      </c>
      <c r="G311" s="150">
        <v>0.5283018867924528</v>
      </c>
      <c r="H311" s="145">
        <v>0.5085638998682477</v>
      </c>
      <c r="I311" s="150">
        <v>0.5270092226613966</v>
      </c>
      <c r="J311" s="5"/>
      <c r="K311" s="5"/>
      <c r="L311" s="5"/>
    </row>
    <row r="312" spans="1:12" ht="12.75">
      <c r="A312" t="s">
        <v>549</v>
      </c>
      <c r="B312" s="173">
        <v>0.3564102564102564</v>
      </c>
      <c r="C312" s="150">
        <v>0.6199324324324325</v>
      </c>
      <c r="D312" s="173">
        <v>0.16898926798013775</v>
      </c>
      <c r="E312" s="42">
        <v>0.35960591133004927</v>
      </c>
      <c r="F312" s="42">
        <v>0.14455139223100721</v>
      </c>
      <c r="G312" s="150">
        <v>0.685</v>
      </c>
      <c r="H312" s="145">
        <v>0.28328804347826086</v>
      </c>
      <c r="I312" s="150">
        <v>0.29891304347826086</v>
      </c>
      <c r="J312" s="5"/>
      <c r="K312" s="5"/>
      <c r="L312" s="5"/>
    </row>
    <row r="313" spans="1:12" ht="12.75">
      <c r="A313" t="s">
        <v>550</v>
      </c>
      <c r="B313" s="173">
        <v>0.42120726495726496</v>
      </c>
      <c r="C313" s="150">
        <v>0.5710328452710725</v>
      </c>
      <c r="D313" s="173">
        <v>0.36717517096265123</v>
      </c>
      <c r="E313" s="42">
        <v>0.6491841491841492</v>
      </c>
      <c r="F313" s="42">
        <v>0.11003236245954692</v>
      </c>
      <c r="G313" s="150">
        <v>0.7938829787234043</v>
      </c>
      <c r="H313" s="145">
        <v>0.5304406323578876</v>
      </c>
      <c r="I313" s="150">
        <v>0.6727211570803902</v>
      </c>
      <c r="J313" s="5"/>
      <c r="K313" s="5"/>
      <c r="L313" s="5"/>
    </row>
    <row r="314" spans="1:12" ht="12.75">
      <c r="A314" t="s">
        <v>551</v>
      </c>
      <c r="B314" s="173">
        <v>0.21046301864101022</v>
      </c>
      <c r="C314" s="150">
        <v>0.4730831973898858</v>
      </c>
      <c r="D314" s="173">
        <v>0.11309740970448741</v>
      </c>
      <c r="E314" s="42">
        <v>0.25203252032520324</v>
      </c>
      <c r="F314" s="42">
        <v>0.06851119894598155</v>
      </c>
      <c r="G314" s="150">
        <v>0.4432234432234432</v>
      </c>
      <c r="H314" s="145">
        <v>0.5303030303030303</v>
      </c>
      <c r="I314" s="150">
        <v>0.4863636363636364</v>
      </c>
      <c r="J314" s="5"/>
      <c r="K314" s="5"/>
      <c r="L314" s="5"/>
    </row>
    <row r="315" spans="1:12" ht="12.75">
      <c r="A315" t="s">
        <v>552</v>
      </c>
      <c r="B315" s="173">
        <v>0.15151515151515152</v>
      </c>
      <c r="C315" s="150">
        <v>0.3333333333333333</v>
      </c>
      <c r="D315" s="173">
        <v>0.1351863550221099</v>
      </c>
      <c r="E315" s="42">
        <v>0.2033898305084746</v>
      </c>
      <c r="F315" s="42">
        <v>0.13023255813953488</v>
      </c>
      <c r="G315" s="150">
        <v>0.45454545454545453</v>
      </c>
      <c r="H315" s="145">
        <v>0.10460251046025104</v>
      </c>
      <c r="I315" s="150">
        <v>0.11715481171548117</v>
      </c>
      <c r="J315" s="5"/>
      <c r="K315" s="5"/>
      <c r="L315" s="5"/>
    </row>
    <row r="316" spans="1:12" ht="12.75">
      <c r="A316" t="s">
        <v>553</v>
      </c>
      <c r="B316" s="173">
        <v>0.375</v>
      </c>
      <c r="C316" s="150">
        <v>0.5110294117647058</v>
      </c>
      <c r="D316" s="173">
        <v>0.30274135876042907</v>
      </c>
      <c r="E316" s="42">
        <v>0.4953271028037383</v>
      </c>
      <c r="F316" s="42">
        <v>0.09348441926345609</v>
      </c>
      <c r="G316" s="150">
        <v>0.6699029126213593</v>
      </c>
      <c r="H316" s="145">
        <v>0.49502982107355864</v>
      </c>
      <c r="I316" s="150">
        <v>0.4922465208747515</v>
      </c>
      <c r="J316" s="5"/>
      <c r="K316" s="5"/>
      <c r="L316" s="5"/>
    </row>
    <row r="317" spans="1:12" ht="12.75">
      <c r="A317" t="s">
        <v>554</v>
      </c>
      <c r="B317" s="173">
        <v>0.19786096256684493</v>
      </c>
      <c r="C317" s="150">
        <v>0.40789473684210525</v>
      </c>
      <c r="D317" s="173">
        <v>0.17743324720068906</v>
      </c>
      <c r="E317" s="42">
        <v>0.29545454545454547</v>
      </c>
      <c r="F317" s="42">
        <v>0.16636029411764705</v>
      </c>
      <c r="G317" s="150">
        <v>0.5217391304347826</v>
      </c>
      <c r="H317" s="145">
        <v>0.1522633744855967</v>
      </c>
      <c r="I317" s="150">
        <v>0.18106995884773663</v>
      </c>
      <c r="J317" s="5"/>
      <c r="K317" s="5"/>
      <c r="L317" s="5"/>
    </row>
    <row r="318" spans="1:12" ht="12.75">
      <c r="A318" t="s">
        <v>555</v>
      </c>
      <c r="B318" s="173">
        <v>0.4132738427216955</v>
      </c>
      <c r="C318" s="150">
        <v>0.48278335724533716</v>
      </c>
      <c r="D318" s="173">
        <v>0.4544267053701016</v>
      </c>
      <c r="E318" s="42">
        <v>0.555587808417997</v>
      </c>
      <c r="F318" s="42">
        <v>0.26440177252584934</v>
      </c>
      <c r="G318" s="150">
        <v>0.6203208556149733</v>
      </c>
      <c r="H318" s="145">
        <v>0.19137396694214875</v>
      </c>
      <c r="I318" s="150">
        <v>0.6681301652892562</v>
      </c>
      <c r="J318" s="5"/>
      <c r="K318" s="5"/>
      <c r="L318" s="5"/>
    </row>
    <row r="319" spans="1:12" ht="12.75">
      <c r="A319" t="s">
        <v>556</v>
      </c>
      <c r="B319" s="173">
        <v>0.5053410024650781</v>
      </c>
      <c r="C319" s="150">
        <v>0.5211389128559103</v>
      </c>
      <c r="D319" s="173">
        <v>0.5329311211664153</v>
      </c>
      <c r="E319" s="42">
        <v>0.6170662905500706</v>
      </c>
      <c r="F319" s="42">
        <v>0.3069679849340866</v>
      </c>
      <c r="G319" s="150">
        <v>0.5555555555555556</v>
      </c>
      <c r="H319" s="145">
        <v>0.36716417910447763</v>
      </c>
      <c r="I319" s="150">
        <v>0.8829850746268657</v>
      </c>
      <c r="J319" s="5"/>
      <c r="K319" s="5"/>
      <c r="L319" s="5"/>
    </row>
    <row r="320" spans="1:12" ht="12.75">
      <c r="A320" t="s">
        <v>557</v>
      </c>
      <c r="B320" s="173">
        <v>0.3076923076923077</v>
      </c>
      <c r="C320" s="150">
        <v>0.35294117647058826</v>
      </c>
      <c r="D320" s="173">
        <v>0.5493033226152197</v>
      </c>
      <c r="E320" s="42">
        <v>0.5215827338129496</v>
      </c>
      <c r="F320" s="42">
        <v>0.28823529411764703</v>
      </c>
      <c r="G320" s="150">
        <v>0.375</v>
      </c>
      <c r="H320" s="145">
        <v>0.030274361400189215</v>
      </c>
      <c r="I320" s="150">
        <v>0.16556291390728478</v>
      </c>
      <c r="J320" s="5"/>
      <c r="K320" s="5"/>
      <c r="L320" s="5"/>
    </row>
    <row r="321" spans="1:12" ht="12.75">
      <c r="A321" t="s">
        <v>558</v>
      </c>
      <c r="B321" s="173">
        <v>0.437847866419295</v>
      </c>
      <c r="C321" s="150">
        <v>0.4822546972860125</v>
      </c>
      <c r="D321" s="173">
        <v>0.45994599459945995</v>
      </c>
      <c r="E321" s="42">
        <v>0.5612903225806452</v>
      </c>
      <c r="F321" s="42">
        <v>0.25316455696202533</v>
      </c>
      <c r="G321" s="150">
        <v>0.8571428571428571</v>
      </c>
      <c r="H321" s="145">
        <v>0.31593038821954483</v>
      </c>
      <c r="I321" s="150">
        <v>0.7751004016064257</v>
      </c>
      <c r="J321" s="5"/>
      <c r="K321" s="5"/>
      <c r="L321" s="5"/>
    </row>
    <row r="322" spans="1:12" ht="12.75">
      <c r="A322" t="s">
        <v>559</v>
      </c>
      <c r="B322" s="173">
        <v>0.4010369702434626</v>
      </c>
      <c r="C322" s="150">
        <v>0.45891753354439924</v>
      </c>
      <c r="D322" s="173">
        <v>0.4172352792519586</v>
      </c>
      <c r="E322" s="42">
        <v>0.4998305659098611</v>
      </c>
      <c r="F322" s="42">
        <v>0.31099250744123985</v>
      </c>
      <c r="G322" s="150">
        <v>0.7340871021775545</v>
      </c>
      <c r="H322" s="145">
        <v>0.35012792757331235</v>
      </c>
      <c r="I322" s="150">
        <v>0.44469592599881913</v>
      </c>
      <c r="J322" s="5"/>
      <c r="K322" s="5"/>
      <c r="L322" s="5"/>
    </row>
    <row r="323" spans="1:12" ht="12.75">
      <c r="A323" t="s">
        <v>560</v>
      </c>
      <c r="B323" s="173">
        <v>0.3484013230429989</v>
      </c>
      <c r="C323" s="150">
        <v>0.4259818731117825</v>
      </c>
      <c r="D323" s="173">
        <v>0.3304469273743017</v>
      </c>
      <c r="E323" s="42">
        <v>0.4936440677966102</v>
      </c>
      <c r="F323" s="42">
        <v>0.27464285714285713</v>
      </c>
      <c r="G323" s="150">
        <v>0.7435897435897436</v>
      </c>
      <c r="H323" s="145">
        <v>0.34820936639118455</v>
      </c>
      <c r="I323" s="150">
        <v>0.4391184573002755</v>
      </c>
      <c r="J323" s="5"/>
      <c r="K323" s="5"/>
      <c r="L323" s="5"/>
    </row>
    <row r="324" spans="1:12" ht="12.75">
      <c r="A324" t="s">
        <v>561</v>
      </c>
      <c r="B324" s="173">
        <v>0.1966019417475728</v>
      </c>
      <c r="C324" s="150">
        <v>0.41025641025641024</v>
      </c>
      <c r="D324" s="173">
        <v>0.398493543758967</v>
      </c>
      <c r="E324" s="42">
        <v>0.6625</v>
      </c>
      <c r="F324" s="42">
        <v>0.2743529411764706</v>
      </c>
      <c r="G324" s="150">
        <v>0.847985347985348</v>
      </c>
      <c r="H324" s="145">
        <v>0.06795302013422819</v>
      </c>
      <c r="I324" s="150">
        <v>0.057885906040268456</v>
      </c>
      <c r="J324" s="5"/>
      <c r="K324" s="5"/>
      <c r="L324" s="5"/>
    </row>
    <row r="325" spans="1:12" ht="12.75">
      <c r="A325" t="s">
        <v>562</v>
      </c>
      <c r="B325" s="173">
        <v>0.5759061460339695</v>
      </c>
      <c r="C325" s="150">
        <v>0.6719821400095678</v>
      </c>
      <c r="D325" s="173">
        <v>0.7146078431372549</v>
      </c>
      <c r="E325" s="42">
        <v>0.7539955492615821</v>
      </c>
      <c r="F325" s="42">
        <v>0.284375</v>
      </c>
      <c r="G325" s="150">
        <v>0.809499618999238</v>
      </c>
      <c r="H325" s="145">
        <v>0.47436359702891756</v>
      </c>
      <c r="I325" s="150">
        <v>0.5726545034975121</v>
      </c>
      <c r="J325" s="5"/>
      <c r="K325" s="5"/>
      <c r="L325" s="5"/>
    </row>
    <row r="326" spans="1:12" ht="12.75">
      <c r="A326" t="s">
        <v>563</v>
      </c>
      <c r="B326" s="173">
        <v>0.13855421686746988</v>
      </c>
      <c r="C326" s="150">
        <v>0.07692307692307693</v>
      </c>
      <c r="D326" s="173">
        <v>0.37658227848101267</v>
      </c>
      <c r="E326" s="42">
        <v>0.68</v>
      </c>
      <c r="F326" s="42">
        <v>0.3462204270051933</v>
      </c>
      <c r="G326" s="150">
        <v>0.7258064516129032</v>
      </c>
      <c r="H326" s="145">
        <v>0.031207598371777476</v>
      </c>
      <c r="I326" s="150">
        <v>0.024423337856173677</v>
      </c>
      <c r="J326" s="5"/>
      <c r="K326" s="5"/>
      <c r="L326" s="5"/>
    </row>
    <row r="327" spans="1:12" ht="12.75">
      <c r="A327" t="s">
        <v>564</v>
      </c>
      <c r="B327" s="173">
        <v>0.3409090909090909</v>
      </c>
      <c r="C327" s="150">
        <v>0.5</v>
      </c>
      <c r="D327" s="173">
        <v>0.38511560693641617</v>
      </c>
      <c r="E327" s="42">
        <v>0.6888888888888889</v>
      </c>
      <c r="F327" s="42">
        <v>0.3543123543123543</v>
      </c>
      <c r="G327" s="150">
        <v>0.9411764705882353</v>
      </c>
      <c r="H327" s="145">
        <v>0.02737226277372263</v>
      </c>
      <c r="I327" s="150">
        <v>0.072992700729927</v>
      </c>
      <c r="J327" s="5"/>
      <c r="K327" s="5"/>
      <c r="L327" s="5"/>
    </row>
    <row r="328" spans="1:12" ht="12.75">
      <c r="A328" t="s">
        <v>565</v>
      </c>
      <c r="B328" s="173">
        <v>0.23</v>
      </c>
      <c r="C328" s="150">
        <v>0.3640552995391705</v>
      </c>
      <c r="D328" s="173">
        <v>0.21935724962630793</v>
      </c>
      <c r="E328" s="42">
        <v>0.4</v>
      </c>
      <c r="F328" s="42">
        <v>0.16201859229747675</v>
      </c>
      <c r="G328" s="150">
        <v>0.631578947368421</v>
      </c>
      <c r="H328" s="145">
        <v>0.19034482758620688</v>
      </c>
      <c r="I328" s="150">
        <v>0.17793103448275863</v>
      </c>
      <c r="J328" s="5"/>
      <c r="K328" s="5"/>
      <c r="L328" s="5"/>
    </row>
    <row r="329" spans="1:12" ht="12.75">
      <c r="A329" t="s">
        <v>566</v>
      </c>
      <c r="B329" s="173">
        <v>0.16802168021680217</v>
      </c>
      <c r="C329" s="150">
        <v>0.37254901960784315</v>
      </c>
      <c r="D329" s="173">
        <v>0.38712706029626537</v>
      </c>
      <c r="E329" s="42">
        <v>0.5835866261398176</v>
      </c>
      <c r="F329" s="42">
        <v>0.25941769007865323</v>
      </c>
      <c r="G329" s="150">
        <v>0.8277310924369747</v>
      </c>
      <c r="H329" s="145">
        <v>0.03233376792698826</v>
      </c>
      <c r="I329" s="150">
        <v>0.05501955671447197</v>
      </c>
      <c r="J329" s="5"/>
      <c r="K329" s="5"/>
      <c r="L329" s="5"/>
    </row>
    <row r="330" spans="1:12" ht="12.75">
      <c r="A330" t="s">
        <v>567</v>
      </c>
      <c r="B330" s="173">
        <v>0.14705882352941177</v>
      </c>
      <c r="C330" s="150">
        <v>0.19230769230769232</v>
      </c>
      <c r="D330" s="173">
        <v>0.26142949130714743</v>
      </c>
      <c r="E330" s="42">
        <v>0.16071428571428573</v>
      </c>
      <c r="F330" s="42">
        <v>0.2634289919058131</v>
      </c>
      <c r="G330" s="150">
        <v>0.2459016393442623</v>
      </c>
      <c r="H330" s="145">
        <v>0.046948356807511735</v>
      </c>
      <c r="I330" s="150">
        <v>0.03286384976525822</v>
      </c>
      <c r="J330" s="5"/>
      <c r="K330" s="5"/>
      <c r="L330" s="5"/>
    </row>
    <row r="331" spans="1:12" ht="12.75">
      <c r="A331" t="s">
        <v>568</v>
      </c>
      <c r="B331" s="173">
        <v>0.41831466147101803</v>
      </c>
      <c r="C331" s="150">
        <v>0.6394746577876433</v>
      </c>
      <c r="D331" s="173">
        <v>0.4340567612687813</v>
      </c>
      <c r="E331" s="42">
        <v>0.6977848101265823</v>
      </c>
      <c r="F331" s="42">
        <v>0.08681268537531371</v>
      </c>
      <c r="G331" s="150">
        <v>0.781578947368421</v>
      </c>
      <c r="H331" s="145">
        <v>0.515857760691975</v>
      </c>
      <c r="I331" s="150">
        <v>0.34010091302258527</v>
      </c>
      <c r="J331" s="5"/>
      <c r="K331" s="5"/>
      <c r="L331" s="5"/>
    </row>
    <row r="332" spans="1:12" ht="12.75">
      <c r="A332" t="s">
        <v>569</v>
      </c>
      <c r="B332" s="173">
        <v>0.19197396963123645</v>
      </c>
      <c r="C332" s="150">
        <v>0.4574468085106383</v>
      </c>
      <c r="D332" s="173">
        <v>0.3836924267836408</v>
      </c>
      <c r="E332" s="42">
        <v>0.7447306791569087</v>
      </c>
      <c r="F332" s="42">
        <v>0.22782076660068382</v>
      </c>
      <c r="G332" s="150">
        <v>0.8009340338587274</v>
      </c>
      <c r="H332" s="145">
        <v>0.0561726436052047</v>
      </c>
      <c r="I332" s="150">
        <v>0.1145668041891463</v>
      </c>
      <c r="J332" s="5"/>
      <c r="K332" s="5"/>
      <c r="L332" s="5"/>
    </row>
    <row r="333" spans="1:12" ht="12.75">
      <c r="A333" t="s">
        <v>570</v>
      </c>
      <c r="B333" s="173">
        <v>0.3136739293764087</v>
      </c>
      <c r="C333" s="150">
        <v>0.5096040768326147</v>
      </c>
      <c r="D333" s="173">
        <v>0.1363721804511278</v>
      </c>
      <c r="E333" s="42">
        <v>0.25125628140703515</v>
      </c>
      <c r="F333" s="42">
        <v>0.06986117330944917</v>
      </c>
      <c r="G333" s="150">
        <v>0.6080617495711835</v>
      </c>
      <c r="H333" s="145">
        <v>0.5350849086831144</v>
      </c>
      <c r="I333" s="150">
        <v>0.4485741749439282</v>
      </c>
      <c r="J333" s="5"/>
      <c r="K333" s="5"/>
      <c r="L333" s="5"/>
    </row>
    <row r="334" spans="1:12" ht="12.75">
      <c r="A334" t="s">
        <v>571</v>
      </c>
      <c r="B334" s="173">
        <v>0.3915959341926019</v>
      </c>
      <c r="C334" s="150">
        <v>0.6217870257037944</v>
      </c>
      <c r="D334" s="173">
        <v>0.34221160911094783</v>
      </c>
      <c r="E334" s="42">
        <v>0.7117884356790677</v>
      </c>
      <c r="F334" s="42">
        <v>0.07500399808092116</v>
      </c>
      <c r="G334" s="150">
        <v>0.7861936720997124</v>
      </c>
      <c r="H334" s="145">
        <v>0.5007369690473</v>
      </c>
      <c r="I334" s="150">
        <v>0.5531287685917191</v>
      </c>
      <c r="J334" s="5"/>
      <c r="K334" s="5"/>
      <c r="L334" s="5"/>
    </row>
    <row r="335" spans="1:12" ht="12.75">
      <c r="A335" t="s">
        <v>572</v>
      </c>
      <c r="B335" s="173">
        <v>0.21818181818181817</v>
      </c>
      <c r="C335" s="150">
        <v>0.15384615384615385</v>
      </c>
      <c r="D335" s="173">
        <v>0.37396242900830057</v>
      </c>
      <c r="E335" s="42">
        <v>0.40625</v>
      </c>
      <c r="F335" s="42">
        <v>0.32898041185334004</v>
      </c>
      <c r="G335" s="150">
        <v>0.7110091743119266</v>
      </c>
      <c r="H335" s="145">
        <v>0.02727272727272727</v>
      </c>
      <c r="I335" s="150">
        <v>0.017045454545454544</v>
      </c>
      <c r="J335" s="5"/>
      <c r="K335" s="5"/>
      <c r="L335" s="5"/>
    </row>
    <row r="336" spans="1:12" ht="12.75">
      <c r="A336" t="s">
        <v>573</v>
      </c>
      <c r="B336" s="173">
        <v>0.22040816326530613</v>
      </c>
      <c r="C336" s="150">
        <v>0.4</v>
      </c>
      <c r="D336" s="173">
        <v>0.42545920546774885</v>
      </c>
      <c r="E336" s="42">
        <v>0.6617647058823529</v>
      </c>
      <c r="F336" s="42">
        <v>0.3783783783783784</v>
      </c>
      <c r="G336" s="150">
        <v>0.8473684210526315</v>
      </c>
      <c r="H336" s="145">
        <v>0.05142857142857143</v>
      </c>
      <c r="I336" s="150">
        <v>0.04666666666666667</v>
      </c>
      <c r="J336" s="5"/>
      <c r="K336" s="5"/>
      <c r="L336" s="5"/>
    </row>
    <row r="337" spans="1:12" ht="12.75">
      <c r="A337" t="s">
        <v>574</v>
      </c>
      <c r="B337" s="173">
        <v>0.15631691648822268</v>
      </c>
      <c r="C337" s="150">
        <v>0.3125</v>
      </c>
      <c r="D337" s="173">
        <v>0.4126702190645352</v>
      </c>
      <c r="E337" s="42">
        <v>0.6390977443609023</v>
      </c>
      <c r="F337" s="42">
        <v>0.303877139979859</v>
      </c>
      <c r="G337" s="150">
        <v>0.8418604651162791</v>
      </c>
      <c r="H337" s="145">
        <v>0.03373382624768946</v>
      </c>
      <c r="I337" s="150">
        <v>0.04390018484288355</v>
      </c>
      <c r="J337" s="5"/>
      <c r="K337" s="5"/>
      <c r="L337" s="5"/>
    </row>
    <row r="338" spans="1:12" ht="12.75">
      <c r="A338" t="s">
        <v>575</v>
      </c>
      <c r="B338" s="173">
        <v>0.14634146341463414</v>
      </c>
      <c r="C338" s="150">
        <v>0.2</v>
      </c>
      <c r="D338" s="173">
        <v>0.2746858168761221</v>
      </c>
      <c r="E338" s="42">
        <v>0.6666666666666666</v>
      </c>
      <c r="F338" s="42">
        <v>0.2521246458923513</v>
      </c>
      <c r="G338" s="150">
        <v>0.7714285714285715</v>
      </c>
      <c r="H338" s="145">
        <v>0.019230769230769232</v>
      </c>
      <c r="I338" s="150">
        <v>0.038461538461538464</v>
      </c>
      <c r="J338" s="5"/>
      <c r="K338" s="5"/>
      <c r="L338" s="5"/>
    </row>
    <row r="339" spans="1:12" ht="12.75">
      <c r="A339" t="s">
        <v>576</v>
      </c>
      <c r="B339" s="173">
        <v>0.34110787172011664</v>
      </c>
      <c r="C339" s="150">
        <v>0.5438282647584973</v>
      </c>
      <c r="D339" s="173">
        <v>0.23749392909179212</v>
      </c>
      <c r="E339" s="42">
        <v>0.45257452574525747</v>
      </c>
      <c r="F339" s="42">
        <v>0.16844919786096257</v>
      </c>
      <c r="G339" s="150">
        <v>0.6574585635359116</v>
      </c>
      <c r="H339" s="145">
        <v>0.26410835214446954</v>
      </c>
      <c r="I339" s="150">
        <v>0.3544018058690745</v>
      </c>
      <c r="J339" s="5"/>
      <c r="K339" s="5"/>
      <c r="L339" s="5"/>
    </row>
    <row r="340" spans="1:12" ht="12.75">
      <c r="A340" t="s">
        <v>577</v>
      </c>
      <c r="B340" s="173">
        <v>0.25</v>
      </c>
      <c r="C340" s="150">
        <v>0.6363636363636364</v>
      </c>
      <c r="D340" s="173">
        <v>0.3997050147492625</v>
      </c>
      <c r="E340" s="42">
        <v>0.5</v>
      </c>
      <c r="F340" s="42">
        <v>0.3990963855421687</v>
      </c>
      <c r="G340" s="150">
        <v>0.4</v>
      </c>
      <c r="H340" s="145">
        <v>0.014545454545454545</v>
      </c>
      <c r="I340" s="150">
        <v>0.02181818181818182</v>
      </c>
      <c r="J340" s="5"/>
      <c r="K340" s="5"/>
      <c r="L340" s="5"/>
    </row>
    <row r="341" spans="1:12" ht="12.75">
      <c r="A341" t="s">
        <v>578</v>
      </c>
      <c r="B341" s="173">
        <v>0.38289980503114746</v>
      </c>
      <c r="C341" s="150">
        <v>0.59472049689441</v>
      </c>
      <c r="D341" s="173">
        <v>0.40391459074733094</v>
      </c>
      <c r="E341" s="42">
        <v>0.5493197278911565</v>
      </c>
      <c r="F341" s="42">
        <v>0.14049184319454588</v>
      </c>
      <c r="G341" s="150">
        <v>0.6873010258224266</v>
      </c>
      <c r="H341" s="145">
        <v>0.6760137687851566</v>
      </c>
      <c r="I341" s="150">
        <v>0.49433296952396943</v>
      </c>
      <c r="J341" s="5"/>
      <c r="K341" s="5"/>
      <c r="L341" s="5"/>
    </row>
    <row r="342" spans="1:12" ht="12.75">
      <c r="A342" t="s">
        <v>579</v>
      </c>
      <c r="B342" s="173">
        <v>0.15384615384615385</v>
      </c>
      <c r="C342" s="150">
        <v>0.2777777777777778</v>
      </c>
      <c r="D342" s="173">
        <v>0.39296924042686754</v>
      </c>
      <c r="E342" s="42">
        <v>0.58</v>
      </c>
      <c r="F342" s="42">
        <v>0.35536602700781805</v>
      </c>
      <c r="G342" s="150">
        <v>0.7480314960629921</v>
      </c>
      <c r="H342" s="145">
        <v>0.036923076923076927</v>
      </c>
      <c r="I342" s="150">
        <v>0.052307692307692305</v>
      </c>
      <c r="J342" s="5"/>
      <c r="K342" s="5"/>
      <c r="L342" s="5"/>
    </row>
    <row r="343" spans="1:12" ht="12.75">
      <c r="A343" t="s">
        <v>580</v>
      </c>
      <c r="B343" s="173">
        <v>0.30226293103448276</v>
      </c>
      <c r="C343" s="150">
        <v>0.572107765451664</v>
      </c>
      <c r="D343" s="173">
        <v>0.25326435082532645</v>
      </c>
      <c r="E343" s="42">
        <v>0.4990328820116054</v>
      </c>
      <c r="F343" s="42">
        <v>0.14009186351706038</v>
      </c>
      <c r="G343" s="150">
        <v>0.7404921700223713</v>
      </c>
      <c r="H343" s="145">
        <v>0.3530522341095028</v>
      </c>
      <c r="I343" s="150">
        <v>0.38955317809943363</v>
      </c>
      <c r="J343" s="5"/>
      <c r="K343" s="5"/>
      <c r="L343" s="5"/>
    </row>
    <row r="344" spans="1:12" ht="12.75">
      <c r="A344" t="s">
        <v>581</v>
      </c>
      <c r="B344" s="173">
        <v>0.29052197802197804</v>
      </c>
      <c r="C344" s="150">
        <v>0.5326923076923077</v>
      </c>
      <c r="D344" s="173">
        <v>0.11086614173228347</v>
      </c>
      <c r="E344" s="42">
        <v>0.3105590062111801</v>
      </c>
      <c r="F344" s="42">
        <v>0.05613530046779417</v>
      </c>
      <c r="G344" s="150">
        <v>0.6570048309178744</v>
      </c>
      <c r="H344" s="145">
        <v>0.5458064516129032</v>
      </c>
      <c r="I344" s="150">
        <v>0.42193548387096774</v>
      </c>
      <c r="J344" s="5"/>
      <c r="K344" s="5"/>
      <c r="L344" s="5"/>
    </row>
    <row r="345" spans="1:12" ht="12.75">
      <c r="A345" t="s">
        <v>582</v>
      </c>
      <c r="B345" s="173">
        <v>0.11904761904761904</v>
      </c>
      <c r="C345" s="150">
        <v>0</v>
      </c>
      <c r="D345" s="173">
        <v>0.36371453138435084</v>
      </c>
      <c r="E345" s="42">
        <v>0.2</v>
      </c>
      <c r="F345" s="42">
        <v>0.3649247121346324</v>
      </c>
      <c r="G345" s="150">
        <v>0.08333333333333333</v>
      </c>
      <c r="H345" s="145">
        <v>0.011682242990654205</v>
      </c>
      <c r="I345" s="150">
        <v>0.004672897196261682</v>
      </c>
      <c r="J345" s="5"/>
      <c r="K345" s="5"/>
      <c r="L345" s="5"/>
    </row>
    <row r="346" spans="1:12" ht="12.75">
      <c r="A346" t="s">
        <v>417</v>
      </c>
      <c r="B346" s="173">
        <v>0.12987012987012986</v>
      </c>
      <c r="C346" s="150">
        <v>0.3333333333333333</v>
      </c>
      <c r="D346" s="173">
        <v>0.22404844290657439</v>
      </c>
      <c r="E346" s="42">
        <v>0.1891891891891892</v>
      </c>
      <c r="F346" s="42">
        <v>0.2224699063753901</v>
      </c>
      <c r="G346" s="150">
        <v>0.5</v>
      </c>
      <c r="H346" s="145">
        <v>0.03717472118959108</v>
      </c>
      <c r="I346" s="150">
        <v>0.026022304832713755</v>
      </c>
      <c r="J346" s="5"/>
      <c r="K346" s="5"/>
      <c r="L346" s="5"/>
    </row>
    <row r="347" spans="1:12" ht="12.75">
      <c r="A347" t="s">
        <v>418</v>
      </c>
      <c r="B347" s="173">
        <v>0.14018691588785046</v>
      </c>
      <c r="C347" s="150">
        <v>0.32</v>
      </c>
      <c r="D347" s="173">
        <v>0.4270639354438237</v>
      </c>
      <c r="E347" s="42">
        <v>0.7236842105263158</v>
      </c>
      <c r="F347" s="42">
        <v>0.34427480916030534</v>
      </c>
      <c r="G347" s="150">
        <v>0.8127853881278538</v>
      </c>
      <c r="H347" s="145">
        <v>0.04178272980501393</v>
      </c>
      <c r="I347" s="150">
        <v>0.08774373259052924</v>
      </c>
      <c r="J347" s="5"/>
      <c r="K347" s="5"/>
      <c r="L347" s="5"/>
    </row>
    <row r="348" spans="1:12" ht="12.75">
      <c r="A348" t="s">
        <v>419</v>
      </c>
      <c r="B348" s="173">
        <v>0.36967494447809407</v>
      </c>
      <c r="C348" s="150">
        <v>0.5089700996677741</v>
      </c>
      <c r="D348" s="173">
        <v>0.1871435281486949</v>
      </c>
      <c r="E348" s="42">
        <v>0.41684901531728663</v>
      </c>
      <c r="F348" s="42">
        <v>0.12508861756597087</v>
      </c>
      <c r="G348" s="150">
        <v>0.673728813559322</v>
      </c>
      <c r="H348" s="145">
        <v>0.3963203463203463</v>
      </c>
      <c r="I348" s="150">
        <v>0.4140692640692641</v>
      </c>
      <c r="J348" s="5"/>
      <c r="K348" s="5"/>
      <c r="L348" s="5"/>
    </row>
    <row r="349" spans="1:12" ht="12.75">
      <c r="A349" t="s">
        <v>420</v>
      </c>
      <c r="B349" s="173">
        <v>0.30569948186528495</v>
      </c>
      <c r="C349" s="150">
        <v>0.4805194805194805</v>
      </c>
      <c r="D349" s="173">
        <v>0.33927473878303627</v>
      </c>
      <c r="E349" s="42">
        <v>0.5616438356164384</v>
      </c>
      <c r="F349" s="42">
        <v>0.30315500685871055</v>
      </c>
      <c r="G349" s="150">
        <v>0.788235294117647</v>
      </c>
      <c r="H349" s="145">
        <v>0.09656301145662848</v>
      </c>
      <c r="I349" s="150">
        <v>0.1276595744680851</v>
      </c>
      <c r="J349" s="5"/>
      <c r="K349" s="5"/>
      <c r="L349" s="5"/>
    </row>
    <row r="350" spans="1:12" ht="12.75">
      <c r="A350" t="s">
        <v>421</v>
      </c>
      <c r="B350" s="173">
        <v>0.3118996275240149</v>
      </c>
      <c r="C350" s="150">
        <v>0.43641725027644673</v>
      </c>
      <c r="D350" s="173">
        <v>0.19741014799154333</v>
      </c>
      <c r="E350" s="42">
        <v>0.440809968847352</v>
      </c>
      <c r="F350" s="42">
        <v>0.07180663373323924</v>
      </c>
      <c r="G350" s="150">
        <v>0.6930434782608695</v>
      </c>
      <c r="H350" s="145">
        <v>0.5157212317666127</v>
      </c>
      <c r="I350" s="150">
        <v>0.4755267423014587</v>
      </c>
      <c r="J350" s="5"/>
      <c r="K350" s="5"/>
      <c r="L350" s="5"/>
    </row>
    <row r="351" spans="1:12" ht="12.75">
      <c r="A351" t="s">
        <v>422</v>
      </c>
      <c r="B351" s="173">
        <v>0.2571428571428571</v>
      </c>
      <c r="C351" s="150">
        <v>0.5</v>
      </c>
      <c r="D351" s="173">
        <v>0.4410150891632373</v>
      </c>
      <c r="E351" s="42">
        <v>0.6</v>
      </c>
      <c r="F351" s="42">
        <v>0.34911242603550297</v>
      </c>
      <c r="G351" s="150">
        <v>0.8588235294117647</v>
      </c>
      <c r="H351" s="145">
        <v>0.013803680981595092</v>
      </c>
      <c r="I351" s="150">
        <v>0.019938650306748466</v>
      </c>
      <c r="J351" s="5"/>
      <c r="K351" s="5"/>
      <c r="L351" s="5"/>
    </row>
    <row r="352" spans="1:12" ht="12.75">
      <c r="A352" t="s">
        <v>423</v>
      </c>
      <c r="B352" s="173">
        <v>0.25</v>
      </c>
      <c r="C352" s="150">
        <v>0.3333333333333333</v>
      </c>
      <c r="D352" s="173">
        <v>0.41145374449339206</v>
      </c>
      <c r="E352" s="42">
        <v>0.6111111111111112</v>
      </c>
      <c r="F352" s="42">
        <v>0.38789025543992434</v>
      </c>
      <c r="G352" s="150">
        <v>0.7636363636363637</v>
      </c>
      <c r="H352" s="145">
        <v>0.020964360587002098</v>
      </c>
      <c r="I352" s="150">
        <v>0.03773584905660377</v>
      </c>
      <c r="J352" s="5"/>
      <c r="K352" s="5"/>
      <c r="L352" s="5"/>
    </row>
    <row r="353" spans="1:12" ht="12.75">
      <c r="A353" t="s">
        <v>424</v>
      </c>
      <c r="B353" s="173">
        <v>0.3548387096774194</v>
      </c>
      <c r="C353" s="150">
        <v>0.6594594594594595</v>
      </c>
      <c r="D353" s="173">
        <v>0.3347155033402442</v>
      </c>
      <c r="E353" s="42">
        <v>0.5681818181818182</v>
      </c>
      <c r="F353" s="42">
        <v>0.3048780487804878</v>
      </c>
      <c r="G353" s="150">
        <v>0.652046783625731</v>
      </c>
      <c r="H353" s="145">
        <v>0.08959899749373433</v>
      </c>
      <c r="I353" s="150">
        <v>0.09210526315789473</v>
      </c>
      <c r="J353" s="5"/>
      <c r="K353" s="5"/>
      <c r="L353" s="5"/>
    </row>
    <row r="354" spans="1:12" ht="12.75">
      <c r="A354" t="s">
        <v>425</v>
      </c>
      <c r="B354" s="173">
        <v>0.3380281690140845</v>
      </c>
      <c r="C354" s="150">
        <v>0.4473684210526316</v>
      </c>
      <c r="D354" s="173">
        <v>0.4888235294117647</v>
      </c>
      <c r="E354" s="42">
        <v>0.7619047619047619</v>
      </c>
      <c r="F354" s="42">
        <v>0.43535075653370015</v>
      </c>
      <c r="G354" s="150">
        <v>0.8221153846153846</v>
      </c>
      <c r="H354" s="145">
        <v>0.028070175438596492</v>
      </c>
      <c r="I354" s="150">
        <v>0.03859649122807018</v>
      </c>
      <c r="J354" s="5"/>
      <c r="K354" s="5"/>
      <c r="L354" s="5"/>
    </row>
    <row r="355" spans="1:12" ht="12.75">
      <c r="A355" t="s">
        <v>426</v>
      </c>
      <c r="B355" s="173">
        <v>0.1271186440677966</v>
      </c>
      <c r="C355" s="150">
        <v>0.3888888888888889</v>
      </c>
      <c r="D355" s="173">
        <v>0.29523440526927547</v>
      </c>
      <c r="E355" s="42">
        <v>0.35714285714285715</v>
      </c>
      <c r="F355" s="42">
        <v>0.29197945476096404</v>
      </c>
      <c r="G355" s="150">
        <v>0.625</v>
      </c>
      <c r="H355" s="145">
        <v>0.019305019305019305</v>
      </c>
      <c r="I355" s="150">
        <v>0.015444015444015444</v>
      </c>
      <c r="J355" s="5"/>
      <c r="K355" s="5"/>
      <c r="L355" s="5"/>
    </row>
    <row r="356" spans="1:12" ht="12.75">
      <c r="A356" t="s">
        <v>427</v>
      </c>
      <c r="B356" s="173">
        <v>0.36363636363636365</v>
      </c>
      <c r="C356" s="150">
        <v>0.5</v>
      </c>
      <c r="D356" s="173">
        <v>0.35040650406504065</v>
      </c>
      <c r="E356" s="42">
        <v>0.4</v>
      </c>
      <c r="F356" s="42">
        <v>0.34413965087281795</v>
      </c>
      <c r="G356" s="150">
        <v>0.75</v>
      </c>
      <c r="H356" s="145">
        <v>0.009195402298850575</v>
      </c>
      <c r="I356" s="150">
        <v>0.011494252873563218</v>
      </c>
      <c r="J356" s="5"/>
      <c r="K356" s="5"/>
      <c r="L356" s="5"/>
    </row>
    <row r="357" spans="1:12" ht="12.75">
      <c r="A357" t="s">
        <v>428</v>
      </c>
      <c r="B357" s="173">
        <v>0.1276864728192162</v>
      </c>
      <c r="C357" s="150">
        <v>0.39080459770114945</v>
      </c>
      <c r="D357" s="173">
        <v>0.46655486034960975</v>
      </c>
      <c r="E357" s="42">
        <v>0.5870445344129555</v>
      </c>
      <c r="F357" s="42">
        <v>0.24217444580594855</v>
      </c>
      <c r="G357" s="150">
        <v>0.797877716018191</v>
      </c>
      <c r="H357" s="145">
        <v>0.027168796234028243</v>
      </c>
      <c r="I357" s="150">
        <v>0.04815063887020847</v>
      </c>
      <c r="J357" s="5"/>
      <c r="K357" s="5"/>
      <c r="L357" s="5"/>
    </row>
    <row r="358" spans="1:12" ht="12.75">
      <c r="A358" t="s">
        <v>429</v>
      </c>
      <c r="B358" s="173">
        <v>0.09941520467836257</v>
      </c>
      <c r="C358" s="150">
        <v>0.3888888888888889</v>
      </c>
      <c r="D358" s="173">
        <v>0.11463187325256291</v>
      </c>
      <c r="E358" s="42">
        <v>0.16666666666666666</v>
      </c>
      <c r="F358" s="42">
        <v>0.10667316122747199</v>
      </c>
      <c r="G358" s="150">
        <v>0.3442622950819672</v>
      </c>
      <c r="H358" s="145">
        <v>0.06463878326996197</v>
      </c>
      <c r="I358" s="150">
        <v>0.03802281368821293</v>
      </c>
      <c r="J358" s="5"/>
      <c r="K358" s="5"/>
      <c r="L358" s="5"/>
    </row>
    <row r="359" spans="1:12" ht="12.75">
      <c r="A359" t="s">
        <v>430</v>
      </c>
      <c r="B359" s="173">
        <v>0.10638297872340426</v>
      </c>
      <c r="C359" s="150">
        <v>0</v>
      </c>
      <c r="D359" s="173">
        <v>0.25987261146496815</v>
      </c>
      <c r="E359" s="42">
        <v>0.3</v>
      </c>
      <c r="F359" s="42">
        <v>0.2588157019294744</v>
      </c>
      <c r="G359" s="150">
        <v>0.26666666666666666</v>
      </c>
      <c r="H359" s="145">
        <v>0.012106537530266344</v>
      </c>
      <c r="I359" s="150">
        <v>0.014527845036319613</v>
      </c>
      <c r="J359" s="5"/>
      <c r="K359" s="5"/>
      <c r="L359" s="5"/>
    </row>
    <row r="360" spans="1:12" ht="12.75">
      <c r="A360" t="s">
        <v>431</v>
      </c>
      <c r="B360" s="173">
        <v>0.2919191919191919</v>
      </c>
      <c r="C360" s="150">
        <v>0.5405078597339782</v>
      </c>
      <c r="D360" s="173">
        <v>0.3965359431106104</v>
      </c>
      <c r="E360" s="42">
        <v>0.5</v>
      </c>
      <c r="F360" s="42">
        <v>0.283846518237802</v>
      </c>
      <c r="G360" s="150">
        <v>0.74909200968523</v>
      </c>
      <c r="H360" s="145">
        <v>0.13340513925219263</v>
      </c>
      <c r="I360" s="150">
        <v>0.08570549315279273</v>
      </c>
      <c r="J360" s="5"/>
      <c r="K360" s="5"/>
      <c r="L360" s="5"/>
    </row>
    <row r="361" spans="1:12" ht="12.75">
      <c r="A361" t="s">
        <v>432</v>
      </c>
      <c r="B361" s="173">
        <v>0.13559322033898305</v>
      </c>
      <c r="C361" s="150">
        <v>0.23529411764705882</v>
      </c>
      <c r="D361" s="173">
        <v>0.3050030138637734</v>
      </c>
      <c r="E361" s="42">
        <v>0.37037037037037035</v>
      </c>
      <c r="F361" s="42">
        <v>0.2782608695652174</v>
      </c>
      <c r="G361" s="150">
        <v>0.6341463414634146</v>
      </c>
      <c r="H361" s="145">
        <v>0.03065134099616858</v>
      </c>
      <c r="I361" s="150">
        <v>0.02681992337164751</v>
      </c>
      <c r="J361" s="5"/>
      <c r="K361" s="5"/>
      <c r="L361" s="5"/>
    </row>
    <row r="362" spans="1:12" ht="12.75">
      <c r="A362" t="s">
        <v>433</v>
      </c>
      <c r="B362" s="173">
        <v>0.22354211663066956</v>
      </c>
      <c r="C362" s="150">
        <v>0.4377358490566038</v>
      </c>
      <c r="D362" s="173">
        <v>0.45219946735237393</v>
      </c>
      <c r="E362" s="42">
        <v>0.509090909090909</v>
      </c>
      <c r="F362" s="42">
        <v>0.2749202828226813</v>
      </c>
      <c r="G362" s="150">
        <v>0.8139208532135841</v>
      </c>
      <c r="H362" s="145">
        <v>0.04034301305788345</v>
      </c>
      <c r="I362" s="150">
        <v>0.028064704735918926</v>
      </c>
      <c r="J362" s="5"/>
      <c r="K362" s="5"/>
      <c r="L362" s="5"/>
    </row>
    <row r="363" spans="1:12" ht="12.75">
      <c r="A363" t="s">
        <v>434</v>
      </c>
      <c r="B363" s="173">
        <v>0.2015810276679842</v>
      </c>
      <c r="C363" s="150">
        <v>0.3088235294117647</v>
      </c>
      <c r="D363" s="173">
        <v>0.24489795918367346</v>
      </c>
      <c r="E363" s="42">
        <v>0.5384615384615384</v>
      </c>
      <c r="F363" s="42">
        <v>0.22811791383219954</v>
      </c>
      <c r="G363" s="150">
        <v>0.703125</v>
      </c>
      <c r="H363" s="145">
        <v>0.08292682926829269</v>
      </c>
      <c r="I363" s="150">
        <v>0.0910569105691057</v>
      </c>
      <c r="J363" s="5"/>
      <c r="K363" s="5"/>
      <c r="L363" s="5"/>
    </row>
    <row r="364" spans="1:12" ht="12.75">
      <c r="A364" t="s">
        <v>435</v>
      </c>
      <c r="B364" s="173">
        <v>0.22033898305084745</v>
      </c>
      <c r="C364" s="150">
        <v>0.3333333333333333</v>
      </c>
      <c r="D364" s="173">
        <v>0.32142857142857145</v>
      </c>
      <c r="E364" s="42">
        <v>0.25</v>
      </c>
      <c r="F364" s="42">
        <v>0.31587301587301586</v>
      </c>
      <c r="G364" s="150">
        <v>0.575</v>
      </c>
      <c r="H364" s="145">
        <v>0.02021772939346812</v>
      </c>
      <c r="I364" s="150">
        <v>0.012441679626749611</v>
      </c>
      <c r="J364" s="5"/>
      <c r="K364" s="5"/>
      <c r="L364" s="5"/>
    </row>
    <row r="365" spans="1:12" ht="12.75">
      <c r="A365" t="s">
        <v>436</v>
      </c>
      <c r="B365" s="173">
        <v>0.23148148148148148</v>
      </c>
      <c r="C365" s="150">
        <v>0.5</v>
      </c>
      <c r="D365" s="173">
        <v>0.38246322468993366</v>
      </c>
      <c r="E365" s="42">
        <v>0.642570281124498</v>
      </c>
      <c r="F365" s="42">
        <v>0.30067209055535904</v>
      </c>
      <c r="G365" s="150">
        <v>0.8266666666666667</v>
      </c>
      <c r="H365" s="145">
        <v>0.018504811250925242</v>
      </c>
      <c r="I365" s="150">
        <v>0.13101406365655072</v>
      </c>
      <c r="J365" s="5"/>
      <c r="K365" s="5"/>
      <c r="L365" s="5"/>
    </row>
    <row r="366" spans="1:12" ht="12.75">
      <c r="A366" t="s">
        <v>437</v>
      </c>
      <c r="B366" s="173">
        <v>0.16566265060240964</v>
      </c>
      <c r="C366" s="150">
        <v>0.4406779661016949</v>
      </c>
      <c r="D366" s="173">
        <v>0.4728885967794939</v>
      </c>
      <c r="E366" s="42">
        <v>0.6965174129353234</v>
      </c>
      <c r="F366" s="42">
        <v>0.33754977746544856</v>
      </c>
      <c r="G366" s="150">
        <v>0.830791575889615</v>
      </c>
      <c r="H366" s="145">
        <v>0.018752130923968633</v>
      </c>
      <c r="I366" s="150">
        <v>0.10433003750426184</v>
      </c>
      <c r="J366" s="5"/>
      <c r="K366" s="5"/>
      <c r="L366" s="5"/>
    </row>
    <row r="367" spans="1:12" ht="12.75">
      <c r="A367" t="s">
        <v>438</v>
      </c>
      <c r="B367" s="173">
        <v>0.21176470588235294</v>
      </c>
      <c r="C367" s="150">
        <v>0.5</v>
      </c>
      <c r="D367" s="173">
        <v>0.4218692279275951</v>
      </c>
      <c r="E367" s="42">
        <v>0.5903614457831325</v>
      </c>
      <c r="F367" s="42">
        <v>0.29573320255026975</v>
      </c>
      <c r="G367" s="150">
        <v>0.8405545927209706</v>
      </c>
      <c r="H367" s="145">
        <v>0.015517241379310345</v>
      </c>
      <c r="I367" s="150">
        <v>0.04655172413793104</v>
      </c>
      <c r="J367" s="5"/>
      <c r="K367" s="5"/>
      <c r="L367" s="5"/>
    </row>
    <row r="368" spans="1:12" ht="12.75">
      <c r="A368" t="s">
        <v>439</v>
      </c>
      <c r="B368" s="173">
        <v>0.06153846153846154</v>
      </c>
      <c r="C368" s="150">
        <v>0.3333333333333333</v>
      </c>
      <c r="D368" s="173">
        <v>0.16337148803329865</v>
      </c>
      <c r="E368" s="42">
        <v>0.08333333333333333</v>
      </c>
      <c r="F368" s="42">
        <v>0.1591271953166578</v>
      </c>
      <c r="G368" s="150">
        <v>0.5</v>
      </c>
      <c r="H368" s="145">
        <v>0.012578616352201259</v>
      </c>
      <c r="I368" s="150">
        <v>0.006289308176100629</v>
      </c>
      <c r="J368" s="5"/>
      <c r="K368" s="5"/>
      <c r="L368" s="5"/>
    </row>
    <row r="369" spans="1:12" ht="12.75">
      <c r="A369" t="s">
        <v>440</v>
      </c>
      <c r="B369" s="173">
        <v>0.18565400843881857</v>
      </c>
      <c r="C369" s="150">
        <v>0.44144144144144143</v>
      </c>
      <c r="D369" s="173">
        <v>0.44354018311291965</v>
      </c>
      <c r="E369" s="42">
        <v>0.36486486486486486</v>
      </c>
      <c r="F369" s="42">
        <v>0.3246</v>
      </c>
      <c r="G369" s="150">
        <v>0.7855530474040632</v>
      </c>
      <c r="H369" s="145">
        <v>0.02802547770700637</v>
      </c>
      <c r="I369" s="150">
        <v>0.024203821656050957</v>
      </c>
      <c r="J369" s="5"/>
      <c r="K369" s="5"/>
      <c r="L369" s="5"/>
    </row>
    <row r="370" spans="1:12" ht="12.75">
      <c r="A370" t="s">
        <v>441</v>
      </c>
      <c r="B370" s="173">
        <v>0.06666666666666667</v>
      </c>
      <c r="C370" s="150">
        <v>0.25</v>
      </c>
      <c r="D370" s="173">
        <v>0.31112507856693905</v>
      </c>
      <c r="E370" s="42">
        <v>0.25</v>
      </c>
      <c r="F370" s="42">
        <v>0.29720744680851063</v>
      </c>
      <c r="G370" s="150">
        <v>0.625</v>
      </c>
      <c r="H370" s="145">
        <v>0.008016032064128256</v>
      </c>
      <c r="I370" s="150">
        <v>0.01002004008016032</v>
      </c>
      <c r="J370" s="5"/>
      <c r="K370" s="5"/>
      <c r="L370" s="5"/>
    </row>
    <row r="371" spans="1:12" ht="12.75">
      <c r="A371" t="s">
        <v>442</v>
      </c>
      <c r="B371" s="173">
        <v>0.2</v>
      </c>
      <c r="C371" s="150">
        <v>0</v>
      </c>
      <c r="D371" s="173">
        <v>0.3792224346717655</v>
      </c>
      <c r="E371" s="42">
        <v>0.3076923076923077</v>
      </c>
      <c r="F371" s="42">
        <v>0.32930298719772405</v>
      </c>
      <c r="G371" s="150">
        <v>0.8581081081081081</v>
      </c>
      <c r="H371" s="145">
        <v>0.011627906976744186</v>
      </c>
      <c r="I371" s="150">
        <v>0.006644518272425249</v>
      </c>
      <c r="J371" s="5"/>
      <c r="K371" s="5"/>
      <c r="L371" s="5"/>
    </row>
    <row r="372" spans="1:12" ht="12.75">
      <c r="A372" t="s">
        <v>443</v>
      </c>
      <c r="B372" s="173">
        <v>0.1484375</v>
      </c>
      <c r="C372" s="150">
        <v>0.23076923076923078</v>
      </c>
      <c r="D372" s="173">
        <v>0.3771571298819255</v>
      </c>
      <c r="E372" s="42">
        <v>0.5384615384615384</v>
      </c>
      <c r="F372" s="42">
        <v>0.320798755186722</v>
      </c>
      <c r="G372" s="150">
        <v>0.8056112224448898</v>
      </c>
      <c r="H372" s="145">
        <v>0.01130952380952381</v>
      </c>
      <c r="I372" s="150">
        <v>0.011904761904761904</v>
      </c>
      <c r="J372" s="5"/>
      <c r="K372" s="5"/>
      <c r="L372" s="5"/>
    </row>
    <row r="373" spans="1:12" ht="12.75">
      <c r="A373" t="s">
        <v>444</v>
      </c>
      <c r="B373" s="173">
        <v>0.14730878186968838</v>
      </c>
      <c r="C373" s="150">
        <v>0.42592592592592593</v>
      </c>
      <c r="D373" s="173">
        <v>0.362544056392182</v>
      </c>
      <c r="E373" s="42">
        <v>0.28846153846153844</v>
      </c>
      <c r="F373" s="42">
        <v>0.2672242134607726</v>
      </c>
      <c r="G373" s="150">
        <v>0.7882249560632689</v>
      </c>
      <c r="H373" s="145">
        <v>0.0224622030237581</v>
      </c>
      <c r="I373" s="150">
        <v>0.016414686825053995</v>
      </c>
      <c r="J373" s="5"/>
      <c r="K373" s="5"/>
      <c r="L373" s="5"/>
    </row>
    <row r="374" spans="1:12" ht="12.75">
      <c r="A374" t="s">
        <v>445</v>
      </c>
      <c r="B374" s="173">
        <v>0.2222222222222222</v>
      </c>
      <c r="C374" s="150">
        <v>0.3333333333333333</v>
      </c>
      <c r="D374" s="173">
        <v>0.3997564935064935</v>
      </c>
      <c r="E374" s="42">
        <v>0.42857142857142855</v>
      </c>
      <c r="F374" s="42">
        <v>0.34317343173431736</v>
      </c>
      <c r="G374" s="150">
        <v>0.8339350180505415</v>
      </c>
      <c r="H374" s="145">
        <v>0.012036108324974924</v>
      </c>
      <c r="I374" s="150">
        <v>0.00802407221664995</v>
      </c>
      <c r="J374" s="5"/>
      <c r="K374" s="5"/>
      <c r="L374" s="5"/>
    </row>
    <row r="375" spans="1:12" ht="12.75">
      <c r="A375" t="s">
        <v>446</v>
      </c>
      <c r="B375" s="173">
        <v>0.0881057268722467</v>
      </c>
      <c r="C375" s="150">
        <v>0.15151515151515152</v>
      </c>
      <c r="D375" s="173">
        <v>0.17148846960167716</v>
      </c>
      <c r="E375" s="42">
        <v>0.125</v>
      </c>
      <c r="F375" s="42">
        <v>0.17074217074217074</v>
      </c>
      <c r="G375" s="150">
        <v>0.2857142857142857</v>
      </c>
      <c r="H375" s="145">
        <v>0.046620046620046623</v>
      </c>
      <c r="I375" s="150">
        <v>0.016317016317016316</v>
      </c>
      <c r="J375" s="5"/>
      <c r="K375" s="5"/>
      <c r="L375" s="5"/>
    </row>
    <row r="376" spans="1:12" ht="12.75">
      <c r="A376" t="s">
        <v>447</v>
      </c>
      <c r="B376" s="173">
        <v>0.125</v>
      </c>
      <c r="C376" s="150">
        <v>0.16666666666666666</v>
      </c>
      <c r="D376" s="173">
        <v>0.20736434108527133</v>
      </c>
      <c r="E376" s="42">
        <v>0.3333333333333333</v>
      </c>
      <c r="F376" s="42">
        <v>0.1988150098749177</v>
      </c>
      <c r="G376" s="150">
        <v>0.8421052631578947</v>
      </c>
      <c r="H376" s="145">
        <v>0.015337423312883436</v>
      </c>
      <c r="I376" s="150">
        <v>0.012269938650306749</v>
      </c>
      <c r="J376" s="5"/>
      <c r="K376" s="5"/>
      <c r="L376" s="5"/>
    </row>
    <row r="377" spans="1:12" ht="12.75">
      <c r="A377" t="s">
        <v>448</v>
      </c>
      <c r="B377" s="173">
        <v>0.03389830508474576</v>
      </c>
      <c r="C377" s="150">
        <v>0</v>
      </c>
      <c r="D377" s="173">
        <v>0.2795869737887212</v>
      </c>
      <c r="E377" s="42">
        <v>0.6212121212121212</v>
      </c>
      <c r="F377" s="42">
        <v>0.25888324873096447</v>
      </c>
      <c r="G377" s="150">
        <v>0.5555555555555556</v>
      </c>
      <c r="H377" s="145">
        <v>0.005649717514124294</v>
      </c>
      <c r="I377" s="150">
        <v>0.11581920903954802</v>
      </c>
      <c r="J377" s="5"/>
      <c r="K377" s="5"/>
      <c r="L377" s="5"/>
    </row>
    <row r="378" spans="1:12" ht="12.75">
      <c r="A378" t="s">
        <v>449</v>
      </c>
      <c r="B378" s="173">
        <v>0.13333333333333333</v>
      </c>
      <c r="C378" s="150">
        <v>0.26436781609195403</v>
      </c>
      <c r="D378" s="173">
        <v>0.25305263157894736</v>
      </c>
      <c r="E378" s="42">
        <v>0.3373493975903614</v>
      </c>
      <c r="F378" s="42">
        <v>0.23143267848586488</v>
      </c>
      <c r="G378" s="150">
        <v>0.5294117647058824</v>
      </c>
      <c r="H378" s="145">
        <v>0.04754358161648178</v>
      </c>
      <c r="I378" s="150">
        <v>0.08082408874801902</v>
      </c>
      <c r="J378" s="5"/>
      <c r="K378" s="5"/>
      <c r="L378" s="5"/>
    </row>
    <row r="379" spans="1:12" ht="12.75">
      <c r="A379" t="s">
        <v>450</v>
      </c>
      <c r="B379" s="173">
        <v>0.27314814814814814</v>
      </c>
      <c r="C379" s="150">
        <v>0.21739130434782608</v>
      </c>
      <c r="D379" s="173">
        <v>0.35804701627486435</v>
      </c>
      <c r="E379" s="42">
        <v>0.3422459893048128</v>
      </c>
      <c r="F379" s="42">
        <v>0.2657563025210084</v>
      </c>
      <c r="G379" s="150">
        <v>0.5013404825737265</v>
      </c>
      <c r="H379" s="145">
        <v>0.0903522205206738</v>
      </c>
      <c r="I379" s="150">
        <v>0.11332312404287902</v>
      </c>
      <c r="J379" s="5"/>
      <c r="K379" s="5"/>
      <c r="L379" s="5"/>
    </row>
    <row r="380" spans="1:12" ht="12.75">
      <c r="A380" t="s">
        <v>451</v>
      </c>
      <c r="B380" s="173">
        <v>0.35498421290031573</v>
      </c>
      <c r="C380" s="150">
        <v>0.4445173998686802</v>
      </c>
      <c r="D380" s="173">
        <v>0.44301098198102146</v>
      </c>
      <c r="E380" s="42">
        <v>0.5476190476190477</v>
      </c>
      <c r="F380" s="42">
        <v>0.3265241488519398</v>
      </c>
      <c r="G380" s="150">
        <v>0.7573333333333333</v>
      </c>
      <c r="H380" s="145">
        <v>0.1592472683124241</v>
      </c>
      <c r="I380" s="150">
        <v>0.21145285309591258</v>
      </c>
      <c r="J380" s="5"/>
      <c r="K380" s="5"/>
      <c r="L380" s="5"/>
    </row>
    <row r="381" spans="1:12" ht="12.75">
      <c r="A381" t="s">
        <v>452</v>
      </c>
      <c r="B381" s="173">
        <v>0.32234673698088334</v>
      </c>
      <c r="C381" s="150">
        <v>0.39222941720629045</v>
      </c>
      <c r="D381" s="173">
        <v>0.3757336055116101</v>
      </c>
      <c r="E381" s="42">
        <v>0.4581818181818182</v>
      </c>
      <c r="F381" s="42">
        <v>0.274762072611914</v>
      </c>
      <c r="G381" s="150">
        <v>0.7538337368845843</v>
      </c>
      <c r="H381" s="145">
        <v>0.14239953407105416</v>
      </c>
      <c r="I381" s="150">
        <v>0.16016307513104253</v>
      </c>
      <c r="J381" s="5"/>
      <c r="K381" s="5"/>
      <c r="L381" s="5"/>
    </row>
    <row r="382" spans="1:12" ht="12.75">
      <c r="A382" t="s">
        <v>453</v>
      </c>
      <c r="B382" s="173">
        <v>0.23835616438356164</v>
      </c>
      <c r="C382" s="150">
        <v>0.36519607843137253</v>
      </c>
      <c r="D382" s="173">
        <v>0.2584577872599817</v>
      </c>
      <c r="E382" s="42">
        <v>0.4025157232704403</v>
      </c>
      <c r="F382" s="42">
        <v>0.2416196481911716</v>
      </c>
      <c r="G382" s="150">
        <v>0.75</v>
      </c>
      <c r="H382" s="145">
        <v>0.17025440313111545</v>
      </c>
      <c r="I382" s="150">
        <v>0.20841487279843443</v>
      </c>
      <c r="J382" s="5"/>
      <c r="K382" s="5"/>
      <c r="L382" s="5"/>
    </row>
    <row r="383" spans="1:12" ht="12.75">
      <c r="A383" t="s">
        <v>454</v>
      </c>
      <c r="B383" s="173">
        <v>0.24528301886792453</v>
      </c>
      <c r="C383" s="150">
        <v>0.3173076923076923</v>
      </c>
      <c r="D383" s="173">
        <v>0.2781316348195329</v>
      </c>
      <c r="E383" s="42">
        <v>0.39285714285714285</v>
      </c>
      <c r="F383" s="42">
        <v>0.26943396226415095</v>
      </c>
      <c r="G383" s="150">
        <v>0.6</v>
      </c>
      <c r="H383" s="145">
        <v>0.09027777777777778</v>
      </c>
      <c r="I383" s="150">
        <v>0.12731481481481483</v>
      </c>
      <c r="J383" s="5"/>
      <c r="K383" s="5"/>
      <c r="L383" s="5"/>
    </row>
    <row r="384" spans="1:12" ht="12.75">
      <c r="A384" t="s">
        <v>455</v>
      </c>
      <c r="B384" s="173">
        <v>0.21153846153846154</v>
      </c>
      <c r="C384" s="150">
        <v>0.34782608695652173</v>
      </c>
      <c r="D384" s="173">
        <v>0.41650853889943074</v>
      </c>
      <c r="E384" s="42">
        <v>0.575</v>
      </c>
      <c r="F384" s="42">
        <v>0.40060544904137235</v>
      </c>
      <c r="G384" s="150">
        <v>0.6666666666666666</v>
      </c>
      <c r="H384" s="145">
        <v>0.024444444444444446</v>
      </c>
      <c r="I384" s="150">
        <v>0.06888888888888889</v>
      </c>
      <c r="J384" s="5"/>
      <c r="K384" s="5"/>
      <c r="L384" s="5"/>
    </row>
    <row r="385" spans="1:12" ht="12.75">
      <c r="A385" t="s">
        <v>456</v>
      </c>
      <c r="B385" s="173">
        <v>0.3086816720257235</v>
      </c>
      <c r="C385" s="150">
        <v>0.336</v>
      </c>
      <c r="D385" s="173">
        <v>0.32785087719298245</v>
      </c>
      <c r="E385" s="42">
        <v>0.5137614678899083</v>
      </c>
      <c r="F385" s="42">
        <v>0.31092436974789917</v>
      </c>
      <c r="G385" s="150">
        <v>0.75</v>
      </c>
      <c r="H385" s="145">
        <v>0.138328530259366</v>
      </c>
      <c r="I385" s="150">
        <v>0.2017291066282421</v>
      </c>
      <c r="J385" s="5"/>
      <c r="K385" s="5"/>
      <c r="L385" s="5"/>
    </row>
    <row r="386" spans="1:12" ht="12.75">
      <c r="A386" t="s">
        <v>457</v>
      </c>
      <c r="B386" s="173">
        <v>0.25</v>
      </c>
      <c r="C386" s="150">
        <v>0.336283185840708</v>
      </c>
      <c r="D386" s="173">
        <v>0.35602879424115175</v>
      </c>
      <c r="E386" s="42">
        <v>0.5565217391304348</v>
      </c>
      <c r="F386" s="42">
        <v>0.34211371667202056</v>
      </c>
      <c r="G386" s="150">
        <v>0.6060606060606061</v>
      </c>
      <c r="H386" s="145">
        <v>0.08055770720371805</v>
      </c>
      <c r="I386" s="150">
        <v>0.10844306738962045</v>
      </c>
      <c r="J386" s="5"/>
      <c r="K386" s="5"/>
      <c r="L386" s="5"/>
    </row>
    <row r="387" spans="1:12" ht="12.75">
      <c r="A387" t="s">
        <v>458</v>
      </c>
      <c r="B387" s="173">
        <v>0.34306569343065696</v>
      </c>
      <c r="C387" s="150">
        <v>0.4942528735632184</v>
      </c>
      <c r="D387" s="173">
        <v>0.36288998357963875</v>
      </c>
      <c r="E387" s="42">
        <v>0.38636363636363635</v>
      </c>
      <c r="F387" s="42">
        <v>0.35770925110132157</v>
      </c>
      <c r="G387" s="150">
        <v>0.42857142857142855</v>
      </c>
      <c r="H387" s="145">
        <v>0.09611451942740286</v>
      </c>
      <c r="I387" s="150">
        <v>0.12269938650306748</v>
      </c>
      <c r="J387" s="5"/>
      <c r="K387" s="5"/>
      <c r="L387" s="5"/>
    </row>
    <row r="388" spans="1:12" ht="12.75">
      <c r="A388" t="s">
        <v>459</v>
      </c>
      <c r="B388" s="173">
        <v>0.4112086428089129</v>
      </c>
      <c r="C388" s="150">
        <v>0.45110928512736237</v>
      </c>
      <c r="D388" s="173">
        <v>0.38003169572107764</v>
      </c>
      <c r="E388" s="42">
        <v>0.576271186440678</v>
      </c>
      <c r="F388" s="42">
        <v>0.3332052267486549</v>
      </c>
      <c r="G388" s="150">
        <v>0.7692307692307693</v>
      </c>
      <c r="H388" s="145">
        <v>0.3368362831858407</v>
      </c>
      <c r="I388" s="150">
        <v>0.435287610619469</v>
      </c>
      <c r="J388" s="5"/>
      <c r="K388" s="5"/>
      <c r="L388" s="5"/>
    </row>
    <row r="389" spans="1:12" ht="12.75">
      <c r="A389" t="s">
        <v>460</v>
      </c>
      <c r="B389" s="173">
        <v>0.26585545722713866</v>
      </c>
      <c r="C389" s="150">
        <v>0.4328238133547868</v>
      </c>
      <c r="D389" s="173">
        <v>0.3649117513953839</v>
      </c>
      <c r="E389" s="42">
        <v>0.5380281690140845</v>
      </c>
      <c r="F389" s="42">
        <v>0.30354844640558926</v>
      </c>
      <c r="G389" s="150">
        <v>0.7902946273830156</v>
      </c>
      <c r="H389" s="145">
        <v>0.22961783439490446</v>
      </c>
      <c r="I389" s="150">
        <v>0.2321656050955414</v>
      </c>
      <c r="J389" s="5"/>
      <c r="K389" s="5"/>
      <c r="L389" s="5"/>
    </row>
    <row r="390" spans="1:12" ht="12.75">
      <c r="A390" t="s">
        <v>461</v>
      </c>
      <c r="B390" s="173">
        <v>0.2721774193548387</v>
      </c>
      <c r="C390" s="150">
        <v>0.4481203007518797</v>
      </c>
      <c r="D390" s="173">
        <v>0.21119344773790952</v>
      </c>
      <c r="E390" s="42">
        <v>0.46726190476190477</v>
      </c>
      <c r="F390" s="42">
        <v>0.18489240228370662</v>
      </c>
      <c r="G390" s="150">
        <v>0.4675324675324675</v>
      </c>
      <c r="H390" s="145">
        <v>0.3839590443686007</v>
      </c>
      <c r="I390" s="150">
        <v>0.4283276450511945</v>
      </c>
      <c r="J390" s="5"/>
      <c r="K390" s="5"/>
      <c r="L390" s="5"/>
    </row>
    <row r="391" spans="1:12" ht="12.75">
      <c r="A391" t="s">
        <v>462</v>
      </c>
      <c r="B391" s="173">
        <v>0.13812677388836328</v>
      </c>
      <c r="C391" s="150">
        <v>0.20754716981132076</v>
      </c>
      <c r="D391" s="173">
        <v>0.3300614476099274</v>
      </c>
      <c r="E391" s="42">
        <v>0.42063492063492064</v>
      </c>
      <c r="F391" s="42">
        <v>0.2203423766142757</v>
      </c>
      <c r="G391" s="150">
        <v>0.7928692699490663</v>
      </c>
      <c r="H391" s="145">
        <v>0.03409621672115834</v>
      </c>
      <c r="I391" s="150">
        <v>0.017515179822512845</v>
      </c>
      <c r="J391" s="5"/>
      <c r="K391" s="5"/>
      <c r="L391" s="5"/>
    </row>
    <row r="392" spans="1:12" ht="12.75">
      <c r="A392" t="s">
        <v>463</v>
      </c>
      <c r="B392" s="173">
        <v>0.4</v>
      </c>
      <c r="C392" s="150">
        <v>0.25</v>
      </c>
      <c r="D392" s="173">
        <v>0.33162100456621</v>
      </c>
      <c r="E392" s="42">
        <v>0.4117647058823529</v>
      </c>
      <c r="F392" s="42">
        <v>0.29174543163201005</v>
      </c>
      <c r="G392" s="150">
        <v>0.7659574468085106</v>
      </c>
      <c r="H392" s="145">
        <v>0.03648424543946932</v>
      </c>
      <c r="I392" s="150">
        <v>0.014925373134328358</v>
      </c>
      <c r="J392" s="5"/>
      <c r="K392" s="5"/>
      <c r="L392" s="5"/>
    </row>
    <row r="393" spans="1:12" ht="12.75">
      <c r="A393" t="s">
        <v>464</v>
      </c>
      <c r="B393" s="173">
        <v>0.41459369817578773</v>
      </c>
      <c r="C393" s="150">
        <v>0.5177304964539007</v>
      </c>
      <c r="D393" s="173">
        <v>0.33249243188698285</v>
      </c>
      <c r="E393" s="42">
        <v>0.7402061855670103</v>
      </c>
      <c r="F393" s="42">
        <v>0.2536231884057971</v>
      </c>
      <c r="G393" s="150">
        <v>0.7333333333333333</v>
      </c>
      <c r="H393" s="145">
        <v>0.15943877551020408</v>
      </c>
      <c r="I393" s="150">
        <v>0.36862244897959184</v>
      </c>
      <c r="J393" s="5"/>
      <c r="K393" s="5"/>
      <c r="L393" s="5"/>
    </row>
    <row r="394" spans="1:12" ht="12.75">
      <c r="A394" t="s">
        <v>465</v>
      </c>
      <c r="B394" s="173">
        <v>0.2222222222222222</v>
      </c>
      <c r="C394" s="150">
        <v>0.25</v>
      </c>
      <c r="D394" s="173">
        <v>0.3449965010496851</v>
      </c>
      <c r="E394" s="42">
        <v>0.7777777777777778</v>
      </c>
      <c r="F394" s="42">
        <v>0.3385490753911807</v>
      </c>
      <c r="G394" s="150">
        <v>0.7692307692307693</v>
      </c>
      <c r="H394" s="145">
        <v>0.008048289738430584</v>
      </c>
      <c r="I394" s="150">
        <v>0.01609657947686117</v>
      </c>
      <c r="J394" s="5"/>
      <c r="K394" s="5"/>
      <c r="L394" s="5"/>
    </row>
    <row r="395" spans="1:12" ht="12.75">
      <c r="A395" t="s">
        <v>466</v>
      </c>
      <c r="B395" s="173">
        <v>0.14386792452830188</v>
      </c>
      <c r="C395" s="150">
        <v>0.31313131313131315</v>
      </c>
      <c r="D395" s="173">
        <v>0.1946534336481511</v>
      </c>
      <c r="E395" s="42">
        <v>0.39072847682119205</v>
      </c>
      <c r="F395" s="42">
        <v>0.17374914324880056</v>
      </c>
      <c r="G395" s="150">
        <v>0.6140350877192983</v>
      </c>
      <c r="H395" s="145">
        <v>0.09118086696562033</v>
      </c>
      <c r="I395" s="150">
        <v>0.09043348281016443</v>
      </c>
      <c r="J395" s="5"/>
      <c r="K395" s="5"/>
      <c r="L395" s="5"/>
    </row>
    <row r="396" spans="1:12" ht="12.75">
      <c r="A396" t="s">
        <v>467</v>
      </c>
      <c r="B396" s="173">
        <v>0.09876543209876543</v>
      </c>
      <c r="C396" s="150">
        <v>0.08333333333333333</v>
      </c>
      <c r="D396" s="173">
        <v>0.20861900097943192</v>
      </c>
      <c r="E396" s="42">
        <v>0.4</v>
      </c>
      <c r="F396" s="42">
        <v>0.20386904761904762</v>
      </c>
      <c r="G396" s="150">
        <v>0.75</v>
      </c>
      <c r="H396" s="145">
        <v>0.018433179723502304</v>
      </c>
      <c r="I396" s="150">
        <v>0.01152073732718894</v>
      </c>
      <c r="J396" s="5"/>
      <c r="K396" s="5"/>
      <c r="L396" s="5"/>
    </row>
    <row r="397" spans="1:12" ht="12.75">
      <c r="A397" t="s">
        <v>468</v>
      </c>
      <c r="B397" s="173">
        <v>0.12</v>
      </c>
      <c r="C397" s="150">
        <v>0</v>
      </c>
      <c r="D397" s="173">
        <v>0.3324396782841823</v>
      </c>
      <c r="E397" s="42">
        <v>0.4375</v>
      </c>
      <c r="F397" s="42">
        <v>0.3164200140944327</v>
      </c>
      <c r="G397" s="150">
        <v>0.7647058823529411</v>
      </c>
      <c r="H397" s="145">
        <v>0.006012024048096192</v>
      </c>
      <c r="I397" s="150">
        <v>0.014028056112224449</v>
      </c>
      <c r="J397" s="5"/>
      <c r="K397" s="5"/>
      <c r="L397" s="5"/>
    </row>
    <row r="398" spans="1:12" ht="12.75">
      <c r="A398" t="s">
        <v>469</v>
      </c>
      <c r="B398" s="173">
        <v>0.02824858757062147</v>
      </c>
      <c r="C398" s="150">
        <v>0.1875</v>
      </c>
      <c r="D398" s="173">
        <v>0.2125107112253642</v>
      </c>
      <c r="E398" s="42">
        <v>0.14285714285714285</v>
      </c>
      <c r="F398" s="42">
        <v>0.2118270079435128</v>
      </c>
      <c r="G398" s="150">
        <v>0.38461538461538464</v>
      </c>
      <c r="H398" s="145">
        <v>0.019762845849802372</v>
      </c>
      <c r="I398" s="150">
        <v>0.019762845849802372</v>
      </c>
      <c r="J398" s="5"/>
      <c r="K398" s="5"/>
      <c r="L398" s="5"/>
    </row>
    <row r="399" spans="1:12" ht="12.75">
      <c r="A399" t="s">
        <v>470</v>
      </c>
      <c r="B399" s="173">
        <v>0.16857798165137614</v>
      </c>
      <c r="C399" s="150">
        <v>0.3025</v>
      </c>
      <c r="D399" s="173">
        <v>0.16422513492675406</v>
      </c>
      <c r="E399" s="42">
        <v>0.4745762711864407</v>
      </c>
      <c r="F399" s="42">
        <v>0.12211640211640212</v>
      </c>
      <c r="G399" s="150">
        <v>0.6983606557377049</v>
      </c>
      <c r="H399" s="145">
        <v>0.14714714714714713</v>
      </c>
      <c r="I399" s="150">
        <v>0.17717717717717718</v>
      </c>
      <c r="J399" s="5"/>
      <c r="K399" s="5"/>
      <c r="L399" s="5"/>
    </row>
    <row r="400" spans="1:12" ht="12.75">
      <c r="A400" t="s">
        <v>471</v>
      </c>
      <c r="B400" s="173">
        <v>0.09876543209876543</v>
      </c>
      <c r="C400" s="150">
        <v>0.19047619047619047</v>
      </c>
      <c r="D400" s="173">
        <v>0.21745283018867925</v>
      </c>
      <c r="E400" s="42">
        <v>0.2962962962962963</v>
      </c>
      <c r="F400" s="42">
        <v>0.21117099461048505</v>
      </c>
      <c r="G400" s="150">
        <v>0.5789473684210527</v>
      </c>
      <c r="H400" s="145">
        <v>0.033542976939203356</v>
      </c>
      <c r="I400" s="150">
        <v>0.025157232704402517</v>
      </c>
      <c r="J400" s="5"/>
      <c r="K400" s="5"/>
      <c r="L400" s="5"/>
    </row>
    <row r="401" spans="1:12" ht="12.75">
      <c r="A401" t="s">
        <v>472</v>
      </c>
      <c r="B401" s="173">
        <v>0.23076923076923078</v>
      </c>
      <c r="C401" s="150">
        <v>0.42857142857142855</v>
      </c>
      <c r="D401" s="173">
        <v>0.398371104815864</v>
      </c>
      <c r="E401" s="42">
        <v>0.6493506493506493</v>
      </c>
      <c r="F401" s="42">
        <v>0.2720624085811799</v>
      </c>
      <c r="G401" s="150">
        <v>0.7684563758389261</v>
      </c>
      <c r="H401" s="145">
        <v>0.07178217821782178</v>
      </c>
      <c r="I401" s="150">
        <v>0.12211221122112212</v>
      </c>
      <c r="J401" s="5"/>
      <c r="K401" s="5"/>
      <c r="L401" s="5"/>
    </row>
    <row r="402" spans="1:12" ht="12.75">
      <c r="A402" t="s">
        <v>473</v>
      </c>
      <c r="B402" s="173">
        <v>0.24642126789366053</v>
      </c>
      <c r="C402" s="150">
        <v>0.3333333333333333</v>
      </c>
      <c r="D402" s="173">
        <v>0.3230035756853397</v>
      </c>
      <c r="E402" s="42">
        <v>0.6136363636363636</v>
      </c>
      <c r="F402" s="42">
        <v>0.20768712070128117</v>
      </c>
      <c r="G402" s="150">
        <v>0.7040737893927748</v>
      </c>
      <c r="H402" s="145">
        <v>0.1127221702525725</v>
      </c>
      <c r="I402" s="150">
        <v>0.03835360149672591</v>
      </c>
      <c r="J402" s="5"/>
      <c r="K402" s="5"/>
      <c r="L402" s="5"/>
    </row>
    <row r="403" spans="1:12" ht="12.75">
      <c r="A403" t="s">
        <v>474</v>
      </c>
      <c r="B403" s="173">
        <v>0.21052631578947367</v>
      </c>
      <c r="C403" s="150">
        <v>0.3181818181818182</v>
      </c>
      <c r="D403" s="173">
        <v>0.42520458265139116</v>
      </c>
      <c r="E403" s="42">
        <v>0.6857142857142857</v>
      </c>
      <c r="F403" s="42">
        <v>0.3758812615955473</v>
      </c>
      <c r="G403" s="150">
        <v>0.8381294964028777</v>
      </c>
      <c r="H403" s="145">
        <v>0.03276247207743857</v>
      </c>
      <c r="I403" s="150">
        <v>0.04616530156366344</v>
      </c>
      <c r="J403" s="5"/>
      <c r="K403" s="5"/>
      <c r="L403" s="5"/>
    </row>
    <row r="404" spans="1:12" ht="12.75">
      <c r="A404" t="s">
        <v>475</v>
      </c>
      <c r="B404" s="173">
        <v>0.27586206896551724</v>
      </c>
      <c r="C404" s="150">
        <v>0.75</v>
      </c>
      <c r="D404" s="173">
        <v>0.4244459368703828</v>
      </c>
      <c r="E404" s="42">
        <v>0.45454545454545453</v>
      </c>
      <c r="F404" s="42">
        <v>0.40396881644223953</v>
      </c>
      <c r="G404" s="150">
        <v>0.84375</v>
      </c>
      <c r="H404" s="145">
        <v>0.0125</v>
      </c>
      <c r="I404" s="150">
        <v>0.0125</v>
      </c>
      <c r="J404" s="5"/>
      <c r="K404" s="5"/>
      <c r="L404" s="5"/>
    </row>
    <row r="405" spans="1:12" ht="12.75">
      <c r="A405" t="s">
        <v>476</v>
      </c>
      <c r="B405" s="173">
        <v>0.45652173913043476</v>
      </c>
      <c r="C405" s="150">
        <v>0.5454545454545454</v>
      </c>
      <c r="D405" s="173">
        <v>0.2875564152159897</v>
      </c>
      <c r="E405" s="42">
        <v>0.5384615384615384</v>
      </c>
      <c r="F405" s="42">
        <v>0.26907356948228883</v>
      </c>
      <c r="G405" s="150">
        <v>0.673469387755102</v>
      </c>
      <c r="H405" s="145">
        <v>0.0860655737704918</v>
      </c>
      <c r="I405" s="150">
        <v>0.09016393442622951</v>
      </c>
      <c r="J405" s="5"/>
      <c r="K405" s="5"/>
      <c r="L405" s="5"/>
    </row>
    <row r="406" spans="1:12" ht="12.75">
      <c r="A406" t="s">
        <v>477</v>
      </c>
      <c r="B406" s="173">
        <v>0.39436619718309857</v>
      </c>
      <c r="C406" s="150">
        <v>0.6571428571428571</v>
      </c>
      <c r="D406" s="173">
        <v>0.33467336683417087</v>
      </c>
      <c r="E406" s="42">
        <v>0.6166666666666667</v>
      </c>
      <c r="F406" s="42">
        <v>0.3134009610250934</v>
      </c>
      <c r="G406" s="150">
        <v>0.8</v>
      </c>
      <c r="H406" s="145">
        <v>0.07756232686980609</v>
      </c>
      <c r="I406" s="150">
        <v>0.1149584487534626</v>
      </c>
      <c r="J406" s="5"/>
      <c r="K406" s="5"/>
      <c r="L406" s="5"/>
    </row>
    <row r="407" spans="1:12" ht="12.75">
      <c r="A407" t="s">
        <v>478</v>
      </c>
      <c r="B407" s="173">
        <v>0.273972602739726</v>
      </c>
      <c r="C407" s="150">
        <v>0.49693251533742333</v>
      </c>
      <c r="D407" s="173">
        <v>0.2221850985633144</v>
      </c>
      <c r="E407" s="42">
        <v>0.6534954407294833</v>
      </c>
      <c r="F407" s="42">
        <v>0.17546441052050762</v>
      </c>
      <c r="G407" s="150">
        <v>0.774869109947644</v>
      </c>
      <c r="H407" s="145">
        <v>0.08275862068965517</v>
      </c>
      <c r="I407" s="150">
        <v>0.20413793103448277</v>
      </c>
      <c r="J407" s="5"/>
      <c r="K407" s="5"/>
      <c r="L407" s="5"/>
    </row>
    <row r="408" spans="1:12" ht="12.75">
      <c r="A408" t="s">
        <v>479</v>
      </c>
      <c r="B408" s="173">
        <v>0.24390243902439024</v>
      </c>
      <c r="C408" s="150">
        <v>0.40625</v>
      </c>
      <c r="D408" s="173">
        <v>0.2953125</v>
      </c>
      <c r="E408" s="42">
        <v>0.7037037037037037</v>
      </c>
      <c r="F408" s="42">
        <v>0.2599830076465591</v>
      </c>
      <c r="G408" s="150">
        <v>0.7222222222222222</v>
      </c>
      <c r="H408" s="145">
        <v>0.05025125628140704</v>
      </c>
      <c r="I408" s="150">
        <v>0.17587939698492464</v>
      </c>
      <c r="J408" s="5"/>
      <c r="K408" s="5"/>
      <c r="L408" s="5"/>
    </row>
    <row r="409" spans="1:12" ht="12.75">
      <c r="A409" t="s">
        <v>480</v>
      </c>
      <c r="B409" s="173">
        <v>0.29310344827586204</v>
      </c>
      <c r="C409" s="150">
        <v>0.5189393939393939</v>
      </c>
      <c r="D409" s="173">
        <v>0.3416775032509753</v>
      </c>
      <c r="E409" s="42">
        <v>0.7084282460136674</v>
      </c>
      <c r="F409" s="42">
        <v>0.25376782077393073</v>
      </c>
      <c r="G409" s="150">
        <v>0.6894409937888198</v>
      </c>
      <c r="H409" s="145">
        <v>0.13923013923013924</v>
      </c>
      <c r="I409" s="150">
        <v>0.3669123669123669</v>
      </c>
      <c r="J409" s="5"/>
      <c r="K409" s="5"/>
      <c r="L409" s="5"/>
    </row>
    <row r="410" spans="1:12" ht="12.75">
      <c r="A410" t="s">
        <v>481</v>
      </c>
      <c r="B410" s="173">
        <v>0.4084507042253521</v>
      </c>
      <c r="C410" s="150">
        <v>0.5480769230769231</v>
      </c>
      <c r="D410" s="173">
        <v>0.3734600492784231</v>
      </c>
      <c r="E410" s="42">
        <v>0.5769230769230769</v>
      </c>
      <c r="F410" s="42">
        <v>0.3626051957555799</v>
      </c>
      <c r="G410" s="150">
        <v>0.7058823529411765</v>
      </c>
      <c r="H410" s="145">
        <v>0.07578397212543554</v>
      </c>
      <c r="I410" s="150">
        <v>0.07578397212543554</v>
      </c>
      <c r="J410" s="5"/>
      <c r="K410" s="5"/>
      <c r="L410" s="5"/>
    </row>
    <row r="411" spans="1:12" ht="12.75">
      <c r="A411" t="s">
        <v>482</v>
      </c>
      <c r="B411" s="173">
        <v>0.21875</v>
      </c>
      <c r="C411" s="150">
        <v>0.2857142857142857</v>
      </c>
      <c r="D411" s="173">
        <v>0.3869992441421013</v>
      </c>
      <c r="E411" s="42">
        <v>0.4117647058823529</v>
      </c>
      <c r="F411" s="42">
        <v>0.35807504078303426</v>
      </c>
      <c r="G411" s="150">
        <v>0.8157894736842105</v>
      </c>
      <c r="H411" s="145">
        <v>0.01348747591522158</v>
      </c>
      <c r="I411" s="150">
        <v>0.017341040462427744</v>
      </c>
      <c r="J411" s="5"/>
      <c r="K411" s="5"/>
      <c r="L411" s="5"/>
    </row>
    <row r="412" spans="1:12" ht="12.75">
      <c r="A412" t="s">
        <v>483</v>
      </c>
      <c r="B412" s="173">
        <v>0.3225806451612903</v>
      </c>
      <c r="C412" s="150">
        <v>0.25</v>
      </c>
      <c r="D412" s="173">
        <v>0.32404458598726116</v>
      </c>
      <c r="E412" s="42">
        <v>0.5</v>
      </c>
      <c r="F412" s="42">
        <v>0.2880481513327601</v>
      </c>
      <c r="G412" s="150">
        <v>0.8</v>
      </c>
      <c r="H412" s="145">
        <v>0.023980815347721823</v>
      </c>
      <c r="I412" s="150">
        <v>0.011990407673860911</v>
      </c>
      <c r="J412" s="5"/>
      <c r="K412" s="5"/>
      <c r="L412" s="5"/>
    </row>
    <row r="413" spans="1:12" ht="12.75">
      <c r="A413" t="s">
        <v>484</v>
      </c>
      <c r="B413" s="173">
        <v>0.1853932584269663</v>
      </c>
      <c r="C413" s="150">
        <v>0.2962962962962963</v>
      </c>
      <c r="D413" s="173">
        <v>0.3274981765134938</v>
      </c>
      <c r="E413" s="42">
        <v>0.4365079365079365</v>
      </c>
      <c r="F413" s="42">
        <v>0.3026785714285714</v>
      </c>
      <c r="G413" s="150">
        <v>0.4583333333333333</v>
      </c>
      <c r="H413" s="145">
        <v>0.06846473029045644</v>
      </c>
      <c r="I413" s="150">
        <v>0.14730290456431536</v>
      </c>
      <c r="J413" s="5"/>
      <c r="K413" s="5"/>
      <c r="L413" s="5"/>
    </row>
    <row r="414" spans="1:12" ht="12.75">
      <c r="A414" t="s">
        <v>485</v>
      </c>
      <c r="B414" s="173">
        <v>0.1438309475119291</v>
      </c>
      <c r="C414" s="150">
        <v>0.4254658385093168</v>
      </c>
      <c r="D414" s="173">
        <v>0.16702846116739026</v>
      </c>
      <c r="E414" s="42">
        <v>0.30113636363636365</v>
      </c>
      <c r="F414" s="42">
        <v>0.12419904567143832</v>
      </c>
      <c r="G414" s="150">
        <v>0.5893371757925072</v>
      </c>
      <c r="H414" s="145">
        <v>0.13220551378446116</v>
      </c>
      <c r="I414" s="150">
        <v>0.11904761904761904</v>
      </c>
      <c r="J414" s="5"/>
      <c r="K414" s="5"/>
      <c r="L414" s="5"/>
    </row>
    <row r="415" spans="1:12" ht="12.75">
      <c r="A415" t="s">
        <v>486</v>
      </c>
      <c r="B415" s="173">
        <v>0.22259136212624583</v>
      </c>
      <c r="C415" s="150">
        <v>0.4369747899159664</v>
      </c>
      <c r="D415" s="173">
        <v>0.29193899782135074</v>
      </c>
      <c r="E415" s="42">
        <v>0.645</v>
      </c>
      <c r="F415" s="42">
        <v>0.2447810069586574</v>
      </c>
      <c r="G415" s="150">
        <v>0.7184466019417476</v>
      </c>
      <c r="H415" s="145">
        <v>0.07692307692307693</v>
      </c>
      <c r="I415" s="150">
        <v>0.20780711825487944</v>
      </c>
      <c r="J415" s="5"/>
      <c r="K415" s="5"/>
      <c r="L415" s="5"/>
    </row>
    <row r="416" spans="1:12" ht="12.75">
      <c r="A416" t="s">
        <v>487</v>
      </c>
      <c r="B416" s="173">
        <v>0.39617274372898886</v>
      </c>
      <c r="C416" s="150">
        <v>0.627979274611399</v>
      </c>
      <c r="D416" s="173">
        <v>0.6676170382619604</v>
      </c>
      <c r="E416" s="42">
        <v>0.7707373271889401</v>
      </c>
      <c r="F416" s="42">
        <v>0.38144329896907214</v>
      </c>
      <c r="G416" s="150">
        <v>0.804945054945055</v>
      </c>
      <c r="H416" s="145">
        <v>0.11570996978851963</v>
      </c>
      <c r="I416" s="150">
        <v>0.14682779456193354</v>
      </c>
      <c r="J416" s="5"/>
      <c r="K416" s="5"/>
      <c r="L416" s="5"/>
    </row>
    <row r="417" spans="1:12" ht="12.75">
      <c r="A417" t="s">
        <v>488</v>
      </c>
      <c r="B417" s="173">
        <v>0.3181818181818182</v>
      </c>
      <c r="C417" s="150">
        <v>0.14285714285714285</v>
      </c>
      <c r="D417" s="173">
        <v>0.3559201141226819</v>
      </c>
      <c r="E417" s="42">
        <v>0.6666666666666666</v>
      </c>
      <c r="F417" s="42">
        <v>0.34696859021183346</v>
      </c>
      <c r="G417" s="150">
        <v>0.8</v>
      </c>
      <c r="H417" s="145">
        <v>0.02729044834307992</v>
      </c>
      <c r="I417" s="150">
        <v>0.023391812865497075</v>
      </c>
      <c r="J417" s="5"/>
      <c r="K417" s="5"/>
      <c r="L417" s="5"/>
    </row>
    <row r="418" spans="1:12" ht="12.75">
      <c r="A418" t="s">
        <v>489</v>
      </c>
      <c r="B418" s="173">
        <v>0.21212121212121213</v>
      </c>
      <c r="C418" s="150">
        <v>0.21428571428571427</v>
      </c>
      <c r="D418" s="173">
        <v>0.28790786948176583</v>
      </c>
      <c r="E418" s="42">
        <v>0.4166666666666667</v>
      </c>
      <c r="F418" s="42">
        <v>0.26863431715857927</v>
      </c>
      <c r="G418" s="150">
        <v>0.8028169014084507</v>
      </c>
      <c r="H418" s="145">
        <v>0.02280130293159609</v>
      </c>
      <c r="I418" s="150">
        <v>0.013029315960912053</v>
      </c>
      <c r="J418" s="5"/>
      <c r="K418" s="5"/>
      <c r="L418" s="5"/>
    </row>
    <row r="419" spans="1:12" ht="12.75">
      <c r="A419" t="s">
        <v>490</v>
      </c>
      <c r="B419" s="173">
        <v>0.18604651162790697</v>
      </c>
      <c r="C419" s="150">
        <v>0.2</v>
      </c>
      <c r="D419" s="173">
        <v>0.25415676959619954</v>
      </c>
      <c r="E419" s="42">
        <v>0.3333333333333333</v>
      </c>
      <c r="F419" s="42">
        <v>0.2404791154791155</v>
      </c>
      <c r="G419" s="150">
        <v>0.7682926829268293</v>
      </c>
      <c r="H419" s="145">
        <v>0.01834862385321101</v>
      </c>
      <c r="I419" s="150">
        <v>0.011467889908256881</v>
      </c>
      <c r="J419" s="5"/>
      <c r="K419" s="5"/>
      <c r="L419" s="5"/>
    </row>
    <row r="420" spans="1:12" ht="12.75">
      <c r="A420" t="s">
        <v>491</v>
      </c>
      <c r="B420" s="173">
        <v>0.3140794223826715</v>
      </c>
      <c r="C420" s="150">
        <v>0.5229357798165137</v>
      </c>
      <c r="D420" s="173">
        <v>0.32260967379077615</v>
      </c>
      <c r="E420" s="42">
        <v>0.6981132075471698</v>
      </c>
      <c r="F420" s="42">
        <v>0.2751560549313358</v>
      </c>
      <c r="G420" s="150">
        <v>0.823076923076923</v>
      </c>
      <c r="H420" s="145">
        <v>0.05719921104536489</v>
      </c>
      <c r="I420" s="150">
        <v>0.11045364891518737</v>
      </c>
      <c r="J420" s="5"/>
      <c r="K420" s="5"/>
      <c r="L420" s="5"/>
    </row>
    <row r="421" spans="1:12" ht="12.75">
      <c r="A421" t="s">
        <v>492</v>
      </c>
      <c r="B421" s="173">
        <v>0.16494845360824742</v>
      </c>
      <c r="C421" s="150">
        <v>0.2857142857142857</v>
      </c>
      <c r="D421" s="173">
        <v>0.2532467532467532</v>
      </c>
      <c r="E421" s="42">
        <v>0.45454545454545453</v>
      </c>
      <c r="F421" s="42">
        <v>0.24133663366336633</v>
      </c>
      <c r="G421" s="150">
        <v>0.6</v>
      </c>
      <c r="H421" s="145">
        <v>0.06941431670281996</v>
      </c>
      <c r="I421" s="150">
        <v>0.05422993492407809</v>
      </c>
      <c r="J421" s="5"/>
      <c r="K421" s="5"/>
      <c r="L421" s="5"/>
    </row>
    <row r="422" spans="1:12" ht="12.75">
      <c r="A422" t="s">
        <v>493</v>
      </c>
      <c r="B422" s="173">
        <v>0.4341317365269461</v>
      </c>
      <c r="C422" s="150">
        <v>0.4971751412429379</v>
      </c>
      <c r="D422" s="173">
        <v>0.4094773015011756</v>
      </c>
      <c r="E422" s="42">
        <v>0.6978021978021978</v>
      </c>
      <c r="F422" s="42">
        <v>0.30959097320169254</v>
      </c>
      <c r="G422" s="150">
        <v>0.7978339350180506</v>
      </c>
      <c r="H422" s="145">
        <v>0.338785046728972</v>
      </c>
      <c r="I422" s="150">
        <v>0.31688084112149534</v>
      </c>
      <c r="J422" s="5"/>
      <c r="K422" s="5"/>
      <c r="L422" s="5"/>
    </row>
    <row r="423" spans="1:12" ht="12.75">
      <c r="A423" t="s">
        <v>494</v>
      </c>
      <c r="B423" s="173">
        <v>0.11235955056179775</v>
      </c>
      <c r="C423" s="150">
        <v>0.5625</v>
      </c>
      <c r="D423" s="173">
        <v>0.2132701421800948</v>
      </c>
      <c r="E423" s="42">
        <v>0.5909090909090909</v>
      </c>
      <c r="F423" s="42">
        <v>0.19118869492934332</v>
      </c>
      <c r="G423" s="150">
        <v>0.8571428571428571</v>
      </c>
      <c r="H423" s="145">
        <v>0.03571428571428571</v>
      </c>
      <c r="I423" s="150">
        <v>0.07857142857142857</v>
      </c>
      <c r="J423" s="5"/>
      <c r="K423" s="5"/>
      <c r="L423" s="5"/>
    </row>
    <row r="424" spans="1:12" ht="12.75">
      <c r="A424" t="s">
        <v>495</v>
      </c>
      <c r="B424" s="173">
        <v>0.3114754098360656</v>
      </c>
      <c r="C424" s="150">
        <v>0.4025974025974026</v>
      </c>
      <c r="D424" s="173">
        <v>0.4121500893388922</v>
      </c>
      <c r="E424" s="42">
        <v>0.46153846153846156</v>
      </c>
      <c r="F424" s="42">
        <v>0.2556255625562556</v>
      </c>
      <c r="G424" s="150">
        <v>0.7321100917431193</v>
      </c>
      <c r="H424" s="145">
        <v>0.052054794520547946</v>
      </c>
      <c r="I424" s="150">
        <v>0.050684931506849315</v>
      </c>
      <c r="J424" s="5"/>
      <c r="K424" s="5"/>
      <c r="L424" s="5"/>
    </row>
    <row r="425" spans="1:12" ht="12.75">
      <c r="A425" t="s">
        <v>496</v>
      </c>
      <c r="B425" s="173">
        <v>0.2956521739130435</v>
      </c>
      <c r="C425" s="150">
        <v>0.38095238095238093</v>
      </c>
      <c r="D425" s="173">
        <v>0.37641509433962267</v>
      </c>
      <c r="E425" s="42">
        <v>0.38461538461538464</v>
      </c>
      <c r="F425" s="42">
        <v>0.28117505995203834</v>
      </c>
      <c r="G425" s="150">
        <v>0.7385321100917431</v>
      </c>
      <c r="H425" s="145">
        <v>0.040865384615384616</v>
      </c>
      <c r="I425" s="150">
        <v>0.03485576923076923</v>
      </c>
      <c r="J425" s="5"/>
      <c r="K425" s="5"/>
      <c r="L425" s="5"/>
    </row>
    <row r="426" spans="1:12" ht="12.75">
      <c r="A426" t="s">
        <v>497</v>
      </c>
      <c r="B426" s="173">
        <v>0.37748344370860926</v>
      </c>
      <c r="C426" s="150">
        <v>0.4188034188034188</v>
      </c>
      <c r="D426" s="173">
        <v>0.3201701093560146</v>
      </c>
      <c r="E426" s="42">
        <v>0.2037037037037037</v>
      </c>
      <c r="F426" s="42">
        <v>0.1846435100548446</v>
      </c>
      <c r="G426" s="150">
        <v>0.6413934426229508</v>
      </c>
      <c r="H426" s="145">
        <v>0.24498567335243554</v>
      </c>
      <c r="I426" s="150">
        <v>0.22636103151862463</v>
      </c>
      <c r="J426" s="5"/>
      <c r="K426" s="5"/>
      <c r="L426" s="5"/>
    </row>
    <row r="427" spans="1:12" ht="12.75">
      <c r="A427" t="s">
        <v>498</v>
      </c>
      <c r="B427" s="173">
        <v>0.27672955974842767</v>
      </c>
      <c r="C427" s="150">
        <v>0.2978723404255319</v>
      </c>
      <c r="D427" s="173">
        <v>0.3813209494324045</v>
      </c>
      <c r="E427" s="42">
        <v>0.2</v>
      </c>
      <c r="F427" s="42">
        <v>0.2850678733031674</v>
      </c>
      <c r="G427" s="150">
        <v>0.6247755834829444</v>
      </c>
      <c r="H427" s="145">
        <v>0.0561941251596424</v>
      </c>
      <c r="I427" s="150">
        <v>0.04597701149425287</v>
      </c>
      <c r="J427" s="5"/>
      <c r="K427" s="5"/>
      <c r="L427" s="5"/>
    </row>
    <row r="428" spans="1:12" ht="12.75">
      <c r="A428" t="s">
        <v>499</v>
      </c>
      <c r="B428" s="173">
        <v>0.28540305010893247</v>
      </c>
      <c r="C428" s="150">
        <v>0.4083969465648855</v>
      </c>
      <c r="D428" s="173">
        <v>0.42689918776875296</v>
      </c>
      <c r="E428" s="42">
        <v>0.43137254901960786</v>
      </c>
      <c r="F428" s="42">
        <v>0.17583333333333334</v>
      </c>
      <c r="G428" s="150">
        <v>0.7775842044134728</v>
      </c>
      <c r="H428" s="145">
        <v>0.06830031282586027</v>
      </c>
      <c r="I428" s="150">
        <v>0.06725755995828989</v>
      </c>
      <c r="J428" s="5"/>
      <c r="K428" s="5"/>
      <c r="L428" s="5"/>
    </row>
    <row r="429" spans="1:12" ht="12.75">
      <c r="A429" t="s">
        <v>500</v>
      </c>
      <c r="B429" s="173">
        <v>0.36363636363636365</v>
      </c>
      <c r="C429" s="150">
        <v>0.5588235294117647</v>
      </c>
      <c r="D429" s="173">
        <v>0.4655720338983051</v>
      </c>
      <c r="E429" s="42">
        <v>0.3333333333333333</v>
      </c>
      <c r="F429" s="42">
        <v>0.20773930753564154</v>
      </c>
      <c r="G429" s="150">
        <v>0.75</v>
      </c>
      <c r="H429" s="145">
        <v>0.030871003307607496</v>
      </c>
      <c r="I429" s="150">
        <v>0.024255788313120176</v>
      </c>
      <c r="J429" s="5"/>
      <c r="K429" s="5"/>
      <c r="L429" s="5"/>
    </row>
    <row r="430" spans="1:12" ht="12.75">
      <c r="A430" t="s">
        <v>501</v>
      </c>
      <c r="B430" s="173">
        <v>0.3948339483394834</v>
      </c>
      <c r="C430" s="150">
        <v>0.5404896421845574</v>
      </c>
      <c r="D430" s="173">
        <v>0.323934704261183</v>
      </c>
      <c r="E430" s="42">
        <v>0.46153846153846156</v>
      </c>
      <c r="F430" s="42">
        <v>0.21058464948739264</v>
      </c>
      <c r="G430" s="150">
        <v>0.7207472959685349</v>
      </c>
      <c r="H430" s="145">
        <v>0.1736073553272039</v>
      </c>
      <c r="I430" s="150">
        <v>0.17144402379664683</v>
      </c>
      <c r="J430" s="5"/>
      <c r="K430" s="5"/>
      <c r="L430" s="5"/>
    </row>
    <row r="431" spans="1:12" ht="12.75">
      <c r="A431" t="s">
        <v>502</v>
      </c>
      <c r="B431" s="173">
        <v>0.36451612903225805</v>
      </c>
      <c r="C431" s="150">
        <v>0.43243243243243246</v>
      </c>
      <c r="D431" s="173">
        <v>0.43742098609355246</v>
      </c>
      <c r="E431" s="42">
        <v>0.5675675675675675</v>
      </c>
      <c r="F431" s="42">
        <v>0.3296398891966759</v>
      </c>
      <c r="G431" s="150">
        <v>0.8058252427184466</v>
      </c>
      <c r="H431" s="145">
        <v>0.09817549956559514</v>
      </c>
      <c r="I431" s="150">
        <v>0.08774978279756733</v>
      </c>
      <c r="J431" s="5"/>
      <c r="K431" s="5"/>
      <c r="L431" s="5"/>
    </row>
    <row r="432" spans="1:12" ht="12.75">
      <c r="A432" t="s">
        <v>326</v>
      </c>
      <c r="B432" s="173">
        <v>0.3492063492063492</v>
      </c>
      <c r="C432" s="150">
        <v>0.47297297297297297</v>
      </c>
      <c r="D432" s="173">
        <v>0.29597799931247853</v>
      </c>
      <c r="E432" s="42">
        <v>0.5806451612903226</v>
      </c>
      <c r="F432" s="42">
        <v>0.2001729355814959</v>
      </c>
      <c r="G432" s="150">
        <v>0.6833333333333333</v>
      </c>
      <c r="H432" s="145">
        <v>0.09272918861959958</v>
      </c>
      <c r="I432" s="150">
        <v>0.09272918861959958</v>
      </c>
      <c r="J432" s="5"/>
      <c r="K432" s="5"/>
      <c r="L432" s="5"/>
    </row>
    <row r="433" spans="1:12" ht="12.75">
      <c r="A433" t="s">
        <v>327</v>
      </c>
      <c r="B433" s="173">
        <v>0.26881720430107525</v>
      </c>
      <c r="C433" s="150">
        <v>0.40425531914893614</v>
      </c>
      <c r="D433" s="173">
        <v>0.2967409948542024</v>
      </c>
      <c r="E433" s="42">
        <v>0.4444444444444444</v>
      </c>
      <c r="F433" s="42">
        <v>0.26221804511278196</v>
      </c>
      <c r="G433" s="150">
        <v>0.6896551724137931</v>
      </c>
      <c r="H433" s="145">
        <v>0.0673854447439353</v>
      </c>
      <c r="I433" s="150">
        <v>0.06199460916442048</v>
      </c>
      <c r="J433" s="5"/>
      <c r="K433" s="5"/>
      <c r="L433" s="5"/>
    </row>
    <row r="434" spans="1:12" ht="12.75">
      <c r="A434" t="s">
        <v>328</v>
      </c>
      <c r="B434" s="173">
        <v>0.30669546436285094</v>
      </c>
      <c r="C434" s="150">
        <v>0.5459770114942529</v>
      </c>
      <c r="D434" s="173">
        <v>0.43887623386484437</v>
      </c>
      <c r="E434" s="42">
        <v>0.3888888888888889</v>
      </c>
      <c r="F434" s="42">
        <v>0.14984709480122324</v>
      </c>
      <c r="G434" s="150">
        <v>0.6504464285714285</v>
      </c>
      <c r="H434" s="145">
        <v>0.07569296375266525</v>
      </c>
      <c r="I434" s="150">
        <v>0.06183368869936034</v>
      </c>
      <c r="J434" s="5"/>
      <c r="K434" s="5"/>
      <c r="L434" s="5"/>
    </row>
    <row r="435" spans="1:12" ht="12.75">
      <c r="A435" t="s">
        <v>329</v>
      </c>
      <c r="B435" s="173">
        <v>0.18203309692671396</v>
      </c>
      <c r="C435" s="150">
        <v>0.19747899159663865</v>
      </c>
      <c r="D435" s="173">
        <v>0.3390227576974565</v>
      </c>
      <c r="E435" s="42">
        <v>0.40625</v>
      </c>
      <c r="F435" s="42">
        <v>0.21467391304347827</v>
      </c>
      <c r="G435" s="150">
        <v>0.7131147540983607</v>
      </c>
      <c r="H435" s="145">
        <v>0.07064220183486239</v>
      </c>
      <c r="I435" s="150">
        <v>0.05504587155963303</v>
      </c>
      <c r="J435" s="5"/>
      <c r="K435" s="5"/>
      <c r="L435" s="5"/>
    </row>
    <row r="436" spans="1:12" ht="12.75">
      <c r="A436" t="s">
        <v>330</v>
      </c>
      <c r="B436" s="173">
        <v>0.34444444444444444</v>
      </c>
      <c r="C436" s="150">
        <v>0.53125</v>
      </c>
      <c r="D436" s="173">
        <v>0.45624195624195624</v>
      </c>
      <c r="E436" s="42">
        <v>0.23076923076923078</v>
      </c>
      <c r="F436" s="42">
        <v>0.22040816326530613</v>
      </c>
      <c r="G436" s="150">
        <v>0.6875</v>
      </c>
      <c r="H436" s="145">
        <v>0.041891891891891894</v>
      </c>
      <c r="I436" s="150">
        <v>0.02702702702702703</v>
      </c>
      <c r="J436" s="5"/>
      <c r="K436" s="5"/>
      <c r="L436" s="5"/>
    </row>
    <row r="437" spans="1:12" ht="12.75">
      <c r="A437" t="s">
        <v>331</v>
      </c>
      <c r="B437" s="173">
        <v>0.3302752293577982</v>
      </c>
      <c r="C437" s="150">
        <v>0.4233576642335766</v>
      </c>
      <c r="D437" s="173">
        <v>0.3618834080717489</v>
      </c>
      <c r="E437" s="42">
        <v>0.26666666666666666</v>
      </c>
      <c r="F437" s="42">
        <v>0.2641509433962264</v>
      </c>
      <c r="G437" s="150">
        <v>0.7052845528455285</v>
      </c>
      <c r="H437" s="145">
        <v>0.08191126279863481</v>
      </c>
      <c r="I437" s="150">
        <v>0.07053469852104664</v>
      </c>
      <c r="J437" s="5"/>
      <c r="K437" s="5"/>
      <c r="L437" s="5"/>
    </row>
    <row r="438" spans="1:12" ht="12.75">
      <c r="A438" t="s">
        <v>332</v>
      </c>
      <c r="B438" s="173">
        <v>0.3386454183266932</v>
      </c>
      <c r="C438" s="150">
        <v>0.5204081632653061</v>
      </c>
      <c r="D438" s="173">
        <v>0.316001792917974</v>
      </c>
      <c r="E438" s="42">
        <v>0.5757575757575758</v>
      </c>
      <c r="F438" s="42">
        <v>0.2837902837902838</v>
      </c>
      <c r="G438" s="150">
        <v>0.7647058823529411</v>
      </c>
      <c r="H438" s="145">
        <v>0.10759493670886076</v>
      </c>
      <c r="I438" s="150">
        <v>0.08860759493670886</v>
      </c>
      <c r="J438" s="5"/>
      <c r="K438" s="5"/>
      <c r="L438" s="5"/>
    </row>
    <row r="439" spans="1:12" ht="12.75">
      <c r="A439" t="s">
        <v>333</v>
      </c>
      <c r="B439" s="173">
        <v>0.24561403508771928</v>
      </c>
      <c r="C439" s="150">
        <v>0.42857142857142855</v>
      </c>
      <c r="D439" s="173">
        <v>0.3085531574740208</v>
      </c>
      <c r="E439" s="42">
        <v>0.5</v>
      </c>
      <c r="F439" s="42">
        <v>0.29396984924623115</v>
      </c>
      <c r="G439" s="150">
        <v>0.7027027027027027</v>
      </c>
      <c r="H439" s="145">
        <v>0.035</v>
      </c>
      <c r="I439" s="150">
        <v>0.0475</v>
      </c>
      <c r="J439" s="5"/>
      <c r="K439" s="5"/>
      <c r="L439" s="5"/>
    </row>
    <row r="440" spans="1:12" ht="12.75">
      <c r="A440" t="s">
        <v>334</v>
      </c>
      <c r="B440" s="173">
        <v>0.34474560152163575</v>
      </c>
      <c r="C440" s="150">
        <v>0.5070796460176992</v>
      </c>
      <c r="D440" s="173">
        <v>0.43468634686346863</v>
      </c>
      <c r="E440" s="42">
        <v>0.4857142857142857</v>
      </c>
      <c r="F440" s="42">
        <v>0.25997610513739544</v>
      </c>
      <c r="G440" s="150">
        <v>0.7363825363825364</v>
      </c>
      <c r="H440" s="145">
        <v>0.19754768392370572</v>
      </c>
      <c r="I440" s="150">
        <v>0.17465940054495913</v>
      </c>
      <c r="J440" s="5"/>
      <c r="K440" s="5"/>
      <c r="L440" s="5"/>
    </row>
    <row r="441" spans="1:12" ht="12.75">
      <c r="A441" t="s">
        <v>335</v>
      </c>
      <c r="B441" s="173">
        <v>0.4413265306122449</v>
      </c>
      <c r="C441" s="150">
        <v>0.6521739130434783</v>
      </c>
      <c r="D441" s="173">
        <v>0.3743647656691135</v>
      </c>
      <c r="E441" s="42">
        <v>0.36</v>
      </c>
      <c r="F441" s="42">
        <v>0.23070927513639908</v>
      </c>
      <c r="G441" s="150">
        <v>0.7695605573419079</v>
      </c>
      <c r="H441" s="145">
        <v>0.11541027351567712</v>
      </c>
      <c r="I441" s="150">
        <v>0.10607071380920614</v>
      </c>
      <c r="J441" s="5"/>
      <c r="K441" s="5"/>
      <c r="L441" s="5"/>
    </row>
    <row r="442" spans="1:12" ht="12.75">
      <c r="A442" t="s">
        <v>336</v>
      </c>
      <c r="B442" s="173">
        <v>0.2625994694960212</v>
      </c>
      <c r="C442" s="150">
        <v>0.5217391304347826</v>
      </c>
      <c r="D442" s="173">
        <v>0.29628046173578454</v>
      </c>
      <c r="E442" s="42">
        <v>0.38095238095238093</v>
      </c>
      <c r="F442" s="42">
        <v>0.2349633251833741</v>
      </c>
      <c r="G442" s="150">
        <v>0.7862745098039216</v>
      </c>
      <c r="H442" s="145">
        <v>0.06666666666666667</v>
      </c>
      <c r="I442" s="150">
        <v>0.05925925925925926</v>
      </c>
      <c r="J442" s="5"/>
      <c r="K442" s="5"/>
      <c r="L442" s="5"/>
    </row>
    <row r="443" spans="1:12" ht="12.75">
      <c r="A443" t="s">
        <v>337</v>
      </c>
      <c r="B443" s="173">
        <v>0.28063241106719367</v>
      </c>
      <c r="C443" s="150">
        <v>0.2857142857142857</v>
      </c>
      <c r="D443" s="173">
        <v>0.30677882236516574</v>
      </c>
      <c r="E443" s="42">
        <v>0.3394495412844037</v>
      </c>
      <c r="F443" s="42">
        <v>0.2265571526351814</v>
      </c>
      <c r="G443" s="150">
        <v>0.5804195804195804</v>
      </c>
      <c r="H443" s="145">
        <v>0.10274963820549927</v>
      </c>
      <c r="I443" s="150">
        <v>0.0824891461649783</v>
      </c>
      <c r="J443" s="5"/>
      <c r="K443" s="5"/>
      <c r="L443" s="5"/>
    </row>
    <row r="444" spans="1:12" ht="12.75">
      <c r="A444" t="s">
        <v>338</v>
      </c>
      <c r="B444" s="173">
        <v>0.35013262599469497</v>
      </c>
      <c r="C444" s="150">
        <v>0.5282051282051282</v>
      </c>
      <c r="D444" s="173">
        <v>0.29379157427937913</v>
      </c>
      <c r="E444" s="42">
        <v>0.34375</v>
      </c>
      <c r="F444" s="42">
        <v>0.25224839400428267</v>
      </c>
      <c r="G444" s="150">
        <v>0.5862068965517241</v>
      </c>
      <c r="H444" s="145">
        <v>0.1423948220064725</v>
      </c>
      <c r="I444" s="150">
        <v>0.12297734627831715</v>
      </c>
      <c r="J444" s="5"/>
      <c r="K444" s="5"/>
      <c r="L444" s="5"/>
    </row>
    <row r="445" spans="1:12" ht="12.75">
      <c r="A445" t="s">
        <v>339</v>
      </c>
      <c r="B445" s="173">
        <v>0.30654205607476637</v>
      </c>
      <c r="C445" s="150">
        <v>0.433411214953271</v>
      </c>
      <c r="D445" s="173">
        <v>0.5661489446435684</v>
      </c>
      <c r="E445" s="42">
        <v>0.4074074074074074</v>
      </c>
      <c r="F445" s="42">
        <v>0.20773606370875997</v>
      </c>
      <c r="G445" s="150">
        <v>0.7661008487269096</v>
      </c>
      <c r="H445" s="145">
        <v>0.06473684210526316</v>
      </c>
      <c r="I445" s="150">
        <v>0.05460526315789474</v>
      </c>
      <c r="J445" s="5"/>
      <c r="K445" s="5"/>
      <c r="L445" s="5"/>
    </row>
    <row r="446" spans="1:12" ht="12.75">
      <c r="A446" t="s">
        <v>340</v>
      </c>
      <c r="B446" s="173">
        <v>0.2727272727272727</v>
      </c>
      <c r="C446" s="150">
        <v>0.5</v>
      </c>
      <c r="D446" s="173">
        <v>0.29768605378361473</v>
      </c>
      <c r="E446" s="42">
        <v>0.5</v>
      </c>
      <c r="F446" s="42">
        <v>0.2839506172839506</v>
      </c>
      <c r="G446" s="150">
        <v>0.7272727272727273</v>
      </c>
      <c r="H446" s="145">
        <v>0.02459016393442623</v>
      </c>
      <c r="I446" s="150">
        <v>0.028688524590163935</v>
      </c>
      <c r="J446" s="5"/>
      <c r="K446" s="5"/>
      <c r="L446" s="5"/>
    </row>
    <row r="447" spans="1:12" ht="12.75">
      <c r="A447" t="s">
        <v>341</v>
      </c>
      <c r="B447" s="173">
        <v>0.3170731707317073</v>
      </c>
      <c r="C447" s="150">
        <v>0.5192307692307693</v>
      </c>
      <c r="D447" s="173">
        <v>0.3012457531143828</v>
      </c>
      <c r="E447" s="42">
        <v>0.6071428571428571</v>
      </c>
      <c r="F447" s="42">
        <v>0.27060270602706027</v>
      </c>
      <c r="G447" s="150">
        <v>0.6792452830188679</v>
      </c>
      <c r="H447" s="145">
        <v>0.06830122591943957</v>
      </c>
      <c r="I447" s="150">
        <v>0.07705779334500876</v>
      </c>
      <c r="J447" s="5"/>
      <c r="K447" s="5"/>
      <c r="L447" s="5"/>
    </row>
    <row r="448" spans="1:12" ht="12.75">
      <c r="A448" t="s">
        <v>342</v>
      </c>
      <c r="B448" s="173">
        <v>0.19230769230769232</v>
      </c>
      <c r="C448" s="150">
        <v>0.5416666666666666</v>
      </c>
      <c r="D448" s="173">
        <v>0.3302180685358255</v>
      </c>
      <c r="E448" s="42">
        <v>0.7142857142857143</v>
      </c>
      <c r="F448" s="42">
        <v>0.30680885972108285</v>
      </c>
      <c r="G448" s="150">
        <v>0.8148148148148148</v>
      </c>
      <c r="H448" s="145">
        <v>0.03416856492027335</v>
      </c>
      <c r="I448" s="150">
        <v>0.04100227790432802</v>
      </c>
      <c r="J448" s="5"/>
      <c r="K448" s="5"/>
      <c r="L448" s="5"/>
    </row>
    <row r="449" spans="1:12" ht="12.75">
      <c r="A449" t="s">
        <v>343</v>
      </c>
      <c r="B449" s="173">
        <v>0.1907514450867052</v>
      </c>
      <c r="C449" s="150">
        <v>0.34210526315789475</v>
      </c>
      <c r="D449" s="173">
        <v>0.11747343565525384</v>
      </c>
      <c r="E449" s="42">
        <v>0.4375</v>
      </c>
      <c r="F449" s="42">
        <v>0.0970752955818295</v>
      </c>
      <c r="G449" s="150">
        <v>0.5714285714285714</v>
      </c>
      <c r="H449" s="145">
        <v>0.14224137931034483</v>
      </c>
      <c r="I449" s="150">
        <v>0.14224137931034483</v>
      </c>
      <c r="J449" s="5"/>
      <c r="K449" s="5"/>
      <c r="L449" s="5"/>
    </row>
    <row r="450" spans="1:12" ht="12.75">
      <c r="A450" t="s">
        <v>344</v>
      </c>
      <c r="B450" s="173">
        <v>0.25333333333333335</v>
      </c>
      <c r="C450" s="150">
        <v>0.258974358974359</v>
      </c>
      <c r="D450" s="173">
        <v>0.2918907736863881</v>
      </c>
      <c r="E450" s="42">
        <v>0.3253012048192771</v>
      </c>
      <c r="F450" s="42">
        <v>0.19712447975785094</v>
      </c>
      <c r="G450" s="150">
        <v>0.47456279809220986</v>
      </c>
      <c r="H450" s="145">
        <v>0.12901234567901235</v>
      </c>
      <c r="I450" s="150">
        <v>0.22901234567901235</v>
      </c>
      <c r="J450" s="5"/>
      <c r="K450" s="5"/>
      <c r="L450" s="5"/>
    </row>
    <row r="451" spans="1:12" ht="12.75">
      <c r="A451" t="s">
        <v>345</v>
      </c>
      <c r="B451" s="173">
        <v>0.2624947501049979</v>
      </c>
      <c r="C451" s="150">
        <v>0.2943169968717414</v>
      </c>
      <c r="D451" s="173">
        <v>0.4030490235153448</v>
      </c>
      <c r="E451" s="42">
        <v>0.47365970983008765</v>
      </c>
      <c r="F451" s="42">
        <v>0.20427677329624477</v>
      </c>
      <c r="G451" s="150">
        <v>0.5903250188964475</v>
      </c>
      <c r="H451" s="145">
        <v>0.13383297644539616</v>
      </c>
      <c r="I451" s="150">
        <v>0.7745182012847965</v>
      </c>
      <c r="J451" s="5"/>
      <c r="K451" s="5"/>
      <c r="L451" s="5"/>
    </row>
    <row r="452" spans="1:12" ht="12.75">
      <c r="A452" t="s">
        <v>346</v>
      </c>
      <c r="B452" s="173">
        <v>0.19607843137254902</v>
      </c>
      <c r="C452" s="150">
        <v>0.2629815745393635</v>
      </c>
      <c r="D452" s="173">
        <v>0.29801517805020433</v>
      </c>
      <c r="E452" s="42">
        <v>0.43612903225806454</v>
      </c>
      <c r="F452" s="42">
        <v>0.23150151449588924</v>
      </c>
      <c r="G452" s="150">
        <v>0.45016077170418006</v>
      </c>
      <c r="H452" s="145">
        <v>0.14273719563392107</v>
      </c>
      <c r="I452" s="150">
        <v>0.4156171284634761</v>
      </c>
      <c r="J452" s="5"/>
      <c r="K452" s="5"/>
      <c r="L452" s="5"/>
    </row>
    <row r="453" spans="1:12" ht="12.75">
      <c r="A453" t="s">
        <v>347</v>
      </c>
      <c r="B453" s="173">
        <v>0.17495395948434622</v>
      </c>
      <c r="C453" s="150">
        <v>0.2634730538922156</v>
      </c>
      <c r="D453" s="173">
        <v>0.35965417867435157</v>
      </c>
      <c r="E453" s="42">
        <v>0.49714285714285716</v>
      </c>
      <c r="F453" s="42">
        <v>0.19418386491557224</v>
      </c>
      <c r="G453" s="150">
        <v>0.77491961414791</v>
      </c>
      <c r="H453" s="145">
        <v>0.13212795549374132</v>
      </c>
      <c r="I453" s="150">
        <v>0.36439499304589706</v>
      </c>
      <c r="J453" s="5"/>
      <c r="K453" s="5"/>
      <c r="L453" s="5"/>
    </row>
    <row r="454" spans="1:12" ht="12.75">
      <c r="A454" t="s">
        <v>348</v>
      </c>
      <c r="B454" s="173">
        <v>0.3326829268292683</v>
      </c>
      <c r="C454" s="150">
        <v>0.3362175525339926</v>
      </c>
      <c r="D454" s="173">
        <v>0.33444816053511706</v>
      </c>
      <c r="E454" s="42">
        <v>0.34333013435700577</v>
      </c>
      <c r="F454" s="42">
        <v>0.2079207920792079</v>
      </c>
      <c r="G454" s="150">
        <v>0.5</v>
      </c>
      <c r="H454" s="145">
        <v>0.4762569832402235</v>
      </c>
      <c r="I454" s="150">
        <v>0.9745111731843575</v>
      </c>
      <c r="J454" s="5"/>
      <c r="K454" s="5"/>
      <c r="L454" s="5"/>
    </row>
    <row r="455" spans="1:12" ht="12.75">
      <c r="A455" t="s">
        <v>349</v>
      </c>
      <c r="B455" s="173">
        <v>0.15794942847246277</v>
      </c>
      <c r="C455" s="150">
        <v>0.33216476774758985</v>
      </c>
      <c r="D455" s="173">
        <v>0.1361760660247593</v>
      </c>
      <c r="E455" s="42">
        <v>0.26475548060708265</v>
      </c>
      <c r="F455" s="42">
        <v>0.10323321844739865</v>
      </c>
      <c r="G455" s="150">
        <v>0.39068825910931176</v>
      </c>
      <c r="H455" s="145">
        <v>0.3153526970954357</v>
      </c>
      <c r="I455" s="150">
        <v>0.3706777316735823</v>
      </c>
      <c r="J455" s="5"/>
      <c r="K455" s="5"/>
      <c r="L455" s="5"/>
    </row>
    <row r="456" spans="1:12" ht="12.75">
      <c r="A456" t="s">
        <v>350</v>
      </c>
      <c r="B456" s="173">
        <v>0.3554820763134415</v>
      </c>
      <c r="C456" s="150">
        <v>0.4117265533791672</v>
      </c>
      <c r="D456" s="173">
        <v>0.4508341595896021</v>
      </c>
      <c r="E456" s="42">
        <v>0.5099567099567099</v>
      </c>
      <c r="F456" s="42">
        <v>0.2352344225695149</v>
      </c>
      <c r="G456" s="150">
        <v>0.6951980466630494</v>
      </c>
      <c r="H456" s="145">
        <v>0.39307062851836805</v>
      </c>
      <c r="I456" s="150">
        <v>0.5393186698392433</v>
      </c>
      <c r="J456" s="5"/>
      <c r="K456" s="5"/>
      <c r="L456" s="5"/>
    </row>
    <row r="457" spans="1:12" ht="12.75">
      <c r="A457" t="s">
        <v>351</v>
      </c>
      <c r="B457" s="173">
        <v>0.1568627450980392</v>
      </c>
      <c r="C457" s="150">
        <v>0.23325062034739455</v>
      </c>
      <c r="D457" s="173">
        <v>0.18920159070052003</v>
      </c>
      <c r="E457" s="42">
        <v>0.35919540229885055</v>
      </c>
      <c r="F457" s="42">
        <v>0.14382402707275804</v>
      </c>
      <c r="G457" s="150">
        <v>0.4492099322799097</v>
      </c>
      <c r="H457" s="145">
        <v>0.20552344251766216</v>
      </c>
      <c r="I457" s="150">
        <v>0.3416827231856134</v>
      </c>
      <c r="J457" s="5"/>
      <c r="K457" s="5"/>
      <c r="L457" s="5"/>
    </row>
    <row r="458" spans="1:12" ht="12.75">
      <c r="A458" t="s">
        <v>352</v>
      </c>
      <c r="B458" s="173">
        <v>0.35714285714285715</v>
      </c>
      <c r="C458" s="150">
        <v>0.36883116883116884</v>
      </c>
      <c r="D458" s="173">
        <v>0.5029239766081871</v>
      </c>
      <c r="E458" s="42">
        <v>0.5314341846758349</v>
      </c>
      <c r="F458" s="42">
        <v>0.4211212516297262</v>
      </c>
      <c r="G458" s="150">
        <v>0.8863636363636364</v>
      </c>
      <c r="H458" s="145">
        <v>0.13290559120073328</v>
      </c>
      <c r="I458" s="150">
        <v>0.6260311640696609</v>
      </c>
      <c r="J458" s="5"/>
      <c r="K458" s="5"/>
      <c r="L458" s="5"/>
    </row>
    <row r="459" spans="1:12" ht="12.75">
      <c r="A459" t="s">
        <v>353</v>
      </c>
      <c r="B459" s="173">
        <v>0.34408602150537637</v>
      </c>
      <c r="C459" s="150">
        <v>0.35398230088495575</v>
      </c>
      <c r="D459" s="173">
        <v>0.3264669163545568</v>
      </c>
      <c r="E459" s="42">
        <v>0.4681528662420382</v>
      </c>
      <c r="F459" s="42">
        <v>0.2253141831238779</v>
      </c>
      <c r="G459" s="150">
        <v>0.7409638554216867</v>
      </c>
      <c r="H459" s="145">
        <v>0.1966205837173579</v>
      </c>
      <c r="I459" s="150">
        <v>0.41013824884792627</v>
      </c>
      <c r="J459" s="5"/>
      <c r="K459" s="5"/>
      <c r="L459" s="5"/>
    </row>
    <row r="460" spans="1:12" ht="12.75">
      <c r="A460" t="s">
        <v>354</v>
      </c>
      <c r="B460" s="173">
        <v>0.3224185443345761</v>
      </c>
      <c r="C460" s="150">
        <v>0.32715633423180596</v>
      </c>
      <c r="D460" s="173">
        <v>0.44175302784367587</v>
      </c>
      <c r="E460" s="42">
        <v>0.4740566037735849</v>
      </c>
      <c r="F460" s="42">
        <v>0.23329907502569372</v>
      </c>
      <c r="G460" s="150">
        <v>0.39805825242718446</v>
      </c>
      <c r="H460" s="145">
        <v>0.3598697304143297</v>
      </c>
      <c r="I460" s="150">
        <v>0.9332368373439479</v>
      </c>
      <c r="J460" s="5"/>
      <c r="K460" s="5"/>
      <c r="L460" s="5"/>
    </row>
    <row r="461" spans="1:12" ht="12.75">
      <c r="A461" t="s">
        <v>355</v>
      </c>
      <c r="B461" s="173">
        <v>0.14094955489614244</v>
      </c>
      <c r="C461" s="150">
        <v>0.27218934911242604</v>
      </c>
      <c r="D461" s="173">
        <v>0.2735775526110678</v>
      </c>
      <c r="E461" s="42">
        <v>0.4607390300230947</v>
      </c>
      <c r="F461" s="42">
        <v>0.1165</v>
      </c>
      <c r="G461" s="150">
        <v>0.447973713033954</v>
      </c>
      <c r="H461" s="145">
        <v>0.21300448430493274</v>
      </c>
      <c r="I461" s="150">
        <v>0.4701046337817638</v>
      </c>
      <c r="J461" s="5"/>
      <c r="K461" s="5"/>
      <c r="L461" s="5"/>
    </row>
    <row r="462" spans="1:12" ht="12.75">
      <c r="A462" t="s">
        <v>356</v>
      </c>
      <c r="B462" s="173">
        <v>0.2914285714285714</v>
      </c>
      <c r="C462" s="150">
        <v>0.3700623700623701</v>
      </c>
      <c r="D462" s="173">
        <v>0.421760391198044</v>
      </c>
      <c r="E462" s="42">
        <v>0.4879852125693161</v>
      </c>
      <c r="F462" s="42">
        <v>0.2896039603960396</v>
      </c>
      <c r="G462" s="150">
        <v>0.7611510791366907</v>
      </c>
      <c r="H462" s="145">
        <v>0.12878787878787878</v>
      </c>
      <c r="I462" s="150">
        <v>0.27904040404040403</v>
      </c>
      <c r="J462" s="5"/>
      <c r="K462" s="5"/>
      <c r="L462" s="5"/>
    </row>
    <row r="463" spans="1:12" ht="12.75">
      <c r="A463" t="s">
        <v>357</v>
      </c>
      <c r="B463" s="173">
        <v>0.35348837209302325</v>
      </c>
      <c r="C463" s="150">
        <v>0.3806818181818182</v>
      </c>
      <c r="D463" s="173">
        <v>0.3840526700804682</v>
      </c>
      <c r="E463" s="42">
        <v>0.38823529411764707</v>
      </c>
      <c r="F463" s="42">
        <v>0.35135135135135137</v>
      </c>
      <c r="G463" s="150">
        <v>0.7570093457943925</v>
      </c>
      <c r="H463" s="145">
        <v>0.1264559068219634</v>
      </c>
      <c r="I463" s="150">
        <v>0.16638935108153077</v>
      </c>
      <c r="J463" s="5"/>
      <c r="K463" s="5"/>
      <c r="L463" s="5"/>
    </row>
    <row r="464" spans="1:12" ht="12.75">
      <c r="A464" t="s">
        <v>358</v>
      </c>
      <c r="B464" s="173">
        <v>0.23714285714285716</v>
      </c>
      <c r="C464" s="150">
        <v>0.24503311258278146</v>
      </c>
      <c r="D464" s="173">
        <v>0.4315159574468085</v>
      </c>
      <c r="E464" s="42">
        <v>0.45454545454545453</v>
      </c>
      <c r="F464" s="42">
        <v>0.32223310479921646</v>
      </c>
      <c r="G464" s="150">
        <v>0.7272727272727273</v>
      </c>
      <c r="H464" s="145">
        <v>0.1133879781420765</v>
      </c>
      <c r="I464" s="150">
        <v>0.16256830601092895</v>
      </c>
      <c r="J464" s="5"/>
      <c r="K464" s="5"/>
      <c r="L464" s="5"/>
    </row>
    <row r="465" spans="1:12" ht="12.75">
      <c r="A465" t="s">
        <v>359</v>
      </c>
      <c r="B465" s="173">
        <v>0.30664123461071613</v>
      </c>
      <c r="C465" s="150">
        <v>0.35891067538126364</v>
      </c>
      <c r="D465" s="173">
        <v>0.40525353195324304</v>
      </c>
      <c r="E465" s="42">
        <v>0.45822454308093996</v>
      </c>
      <c r="F465" s="42">
        <v>0.212360849200073</v>
      </c>
      <c r="G465" s="150">
        <v>0.663152757442655</v>
      </c>
      <c r="H465" s="145">
        <v>0.3664166424930587</v>
      </c>
      <c r="I465" s="150">
        <v>0.5449836310140483</v>
      </c>
      <c r="J465" s="5"/>
      <c r="K465" s="5"/>
      <c r="L465" s="5"/>
    </row>
    <row r="466" spans="1:12" ht="12.75">
      <c r="A466" t="s">
        <v>360</v>
      </c>
      <c r="B466" s="173">
        <v>0.2829076620825147</v>
      </c>
      <c r="C466" s="150">
        <v>0.2860004713646005</v>
      </c>
      <c r="D466" s="173">
        <v>0.3193088894750725</v>
      </c>
      <c r="E466" s="42">
        <v>0.3260534789304214</v>
      </c>
      <c r="F466" s="42">
        <v>0.20327102803738317</v>
      </c>
      <c r="G466" s="150">
        <v>0.45454545454545453</v>
      </c>
      <c r="H466" s="145">
        <v>0.5027726432532348</v>
      </c>
      <c r="I466" s="150">
        <v>0.9767919490655166</v>
      </c>
      <c r="J466" s="5"/>
      <c r="K466" s="5"/>
      <c r="L466" s="5"/>
    </row>
    <row r="467" spans="1:12" ht="12.75">
      <c r="A467" t="s">
        <v>361</v>
      </c>
      <c r="B467" s="173">
        <v>0.2376068376068376</v>
      </c>
      <c r="C467" s="150">
        <v>0.2703962703962704</v>
      </c>
      <c r="D467" s="173">
        <v>0.48245303084012764</v>
      </c>
      <c r="E467" s="42">
        <v>0.41899441340782123</v>
      </c>
      <c r="F467" s="42">
        <v>0.2800608828006088</v>
      </c>
      <c r="G467" s="150">
        <v>0.6927803379416283</v>
      </c>
      <c r="H467" s="145">
        <v>0.09266666666666666</v>
      </c>
      <c r="I467" s="150">
        <v>0.12733333333333333</v>
      </c>
      <c r="J467" s="5"/>
      <c r="K467" s="5"/>
      <c r="L467" s="5"/>
    </row>
    <row r="468" spans="1:12" ht="12.75">
      <c r="A468" t="s">
        <v>362</v>
      </c>
      <c r="B468" s="173">
        <v>0.34220532319391633</v>
      </c>
      <c r="C468" s="150">
        <v>0.3778801843317972</v>
      </c>
      <c r="D468" s="173">
        <v>0.32867132867132864</v>
      </c>
      <c r="E468" s="42">
        <v>0.46236559139784944</v>
      </c>
      <c r="F468" s="42">
        <v>0.3028263795423957</v>
      </c>
      <c r="G468" s="150">
        <v>0.75</v>
      </c>
      <c r="H468" s="145">
        <v>0.13761467889908258</v>
      </c>
      <c r="I468" s="150">
        <v>0.25688073394495414</v>
      </c>
      <c r="J468" s="5"/>
      <c r="K468" s="5"/>
      <c r="L468" s="5"/>
    </row>
    <row r="469" spans="1:12" ht="12.75">
      <c r="A469" t="s">
        <v>363</v>
      </c>
      <c r="B469" s="173">
        <v>0.19325153374233128</v>
      </c>
      <c r="C469" s="150">
        <v>0.2598870056497175</v>
      </c>
      <c r="D469" s="173">
        <v>0.3868378812199037</v>
      </c>
      <c r="E469" s="42">
        <v>0.5067934782608695</v>
      </c>
      <c r="F469" s="42">
        <v>0.23088923556942278</v>
      </c>
      <c r="G469" s="150">
        <v>0.770392749244713</v>
      </c>
      <c r="H469" s="145">
        <v>0.041749502982107355</v>
      </c>
      <c r="I469" s="150">
        <v>0.5248508946322068</v>
      </c>
      <c r="J469" s="5"/>
      <c r="K469" s="5"/>
      <c r="L469" s="5"/>
    </row>
    <row r="470" spans="1:12" ht="12.75">
      <c r="A470" t="s">
        <v>364</v>
      </c>
      <c r="B470" s="173">
        <v>0.14715719063545152</v>
      </c>
      <c r="C470" s="150">
        <v>0.15768463073852296</v>
      </c>
      <c r="D470" s="173">
        <v>0.34721216509775527</v>
      </c>
      <c r="E470" s="42">
        <v>0.4152542372881356</v>
      </c>
      <c r="F470" s="42">
        <v>0.21231155778894473</v>
      </c>
      <c r="G470" s="150">
        <v>0.6527777777777778</v>
      </c>
      <c r="H470" s="145">
        <v>0.08404966571155682</v>
      </c>
      <c r="I470" s="150">
        <v>0.30945558739255014</v>
      </c>
      <c r="J470" s="5"/>
      <c r="K470" s="5"/>
      <c r="L470" s="5"/>
    </row>
    <row r="471" spans="1:12" ht="12.75">
      <c r="A471" t="s">
        <v>365</v>
      </c>
      <c r="B471" s="173">
        <v>0.2982456140350877</v>
      </c>
      <c r="C471" s="150">
        <v>0.30916030534351147</v>
      </c>
      <c r="D471" s="173">
        <v>0.4149139579349904</v>
      </c>
      <c r="E471" s="42">
        <v>0.5243161094224924</v>
      </c>
      <c r="F471" s="42">
        <v>0.24281984334203655</v>
      </c>
      <c r="G471" s="150">
        <v>0.8428571428571429</v>
      </c>
      <c r="H471" s="145">
        <v>0.11548913043478261</v>
      </c>
      <c r="I471" s="150">
        <v>0.5788043478260869</v>
      </c>
      <c r="J471" s="5"/>
      <c r="K471" s="5"/>
      <c r="L471" s="5"/>
    </row>
    <row r="472" spans="1:12" ht="12.75">
      <c r="A472" t="s">
        <v>366</v>
      </c>
      <c r="B472" s="173">
        <v>0.2247585601404741</v>
      </c>
      <c r="C472" s="150">
        <v>0.26180257510729615</v>
      </c>
      <c r="D472" s="173">
        <v>0.2270014917951268</v>
      </c>
      <c r="E472" s="42">
        <v>0.2870662460567823</v>
      </c>
      <c r="F472" s="42">
        <v>0.202</v>
      </c>
      <c r="G472" s="150">
        <v>0.5597826086956522</v>
      </c>
      <c r="H472" s="145">
        <v>0.21899059024807527</v>
      </c>
      <c r="I472" s="150">
        <v>0.2865697177074423</v>
      </c>
      <c r="J472" s="5"/>
      <c r="K472" s="5"/>
      <c r="L472" s="5"/>
    </row>
    <row r="473" spans="1:12" ht="12.75">
      <c r="A473" t="s">
        <v>367</v>
      </c>
      <c r="B473" s="173">
        <v>0.2518248175182482</v>
      </c>
      <c r="C473" s="150">
        <v>0.2995169082125604</v>
      </c>
      <c r="D473" s="173">
        <v>0.4703992657182194</v>
      </c>
      <c r="E473" s="42">
        <v>0.5361730899256254</v>
      </c>
      <c r="F473" s="42">
        <v>0.2870967741935484</v>
      </c>
      <c r="G473" s="150">
        <v>0.6802721088435374</v>
      </c>
      <c r="H473" s="145">
        <v>0.06307129798903108</v>
      </c>
      <c r="I473" s="150">
        <v>0.7815356489945156</v>
      </c>
      <c r="J473" s="5"/>
      <c r="K473" s="5"/>
      <c r="L473" s="5"/>
    </row>
    <row r="474" spans="1:12" ht="12.75">
      <c r="A474" t="s">
        <v>368</v>
      </c>
      <c r="B474" s="173">
        <v>0.28929384965831434</v>
      </c>
      <c r="C474" s="150">
        <v>0.3072916666666667</v>
      </c>
      <c r="D474" s="173">
        <v>0.4284090909090909</v>
      </c>
      <c r="E474" s="42">
        <v>0.5193548387096775</v>
      </c>
      <c r="F474" s="42">
        <v>0.31979166666666664</v>
      </c>
      <c r="G474" s="150">
        <v>0.7239263803680982</v>
      </c>
      <c r="H474" s="145">
        <v>0.1441543700340522</v>
      </c>
      <c r="I474" s="150">
        <v>0.49943246311010214</v>
      </c>
      <c r="J474" s="5"/>
      <c r="K474" s="5"/>
      <c r="L474" s="5"/>
    </row>
    <row r="475" spans="1:12" ht="12.75">
      <c r="A475" t="s">
        <v>369</v>
      </c>
      <c r="B475" s="173">
        <v>0.11764705882352941</v>
      </c>
      <c r="C475" s="150">
        <v>0.23076923076923078</v>
      </c>
      <c r="D475" s="173">
        <v>0.2686230248306998</v>
      </c>
      <c r="E475" s="42">
        <v>0.41904761904761906</v>
      </c>
      <c r="F475" s="42">
        <v>0.23013698630136986</v>
      </c>
      <c r="G475" s="150">
        <v>0.75</v>
      </c>
      <c r="H475" s="145">
        <v>0.027247956403269755</v>
      </c>
      <c r="I475" s="150">
        <v>0.26430517711171664</v>
      </c>
      <c r="J475" s="5"/>
      <c r="K475" s="5"/>
      <c r="L475" s="5"/>
    </row>
    <row r="476" spans="1:12" ht="12.75">
      <c r="A476" t="s">
        <v>370</v>
      </c>
      <c r="B476" s="173">
        <v>0.17519379844961241</v>
      </c>
      <c r="C476" s="150">
        <v>0.18592057761732853</v>
      </c>
      <c r="D476" s="173">
        <v>0.31687612208258525</v>
      </c>
      <c r="E476" s="42">
        <v>0.3282051282051282</v>
      </c>
      <c r="F476" s="42">
        <v>0.2078729281767956</v>
      </c>
      <c r="G476" s="150">
        <v>0.5884413309982487</v>
      </c>
      <c r="H476" s="145">
        <v>0.13797313797313798</v>
      </c>
      <c r="I476" s="150">
        <v>0.2039072039072039</v>
      </c>
      <c r="J476" s="5"/>
      <c r="K476" s="5"/>
      <c r="L476" s="5"/>
    </row>
    <row r="477" spans="1:12" ht="12.75">
      <c r="A477" t="s">
        <v>371</v>
      </c>
      <c r="B477" s="173">
        <v>0.2846934071000461</v>
      </c>
      <c r="C477" s="150">
        <v>0.34048133292193766</v>
      </c>
      <c r="D477" s="173">
        <v>0.36321631525837805</v>
      </c>
      <c r="E477" s="42">
        <v>0.4790553837503514</v>
      </c>
      <c r="F477" s="42">
        <v>0.23180010375237767</v>
      </c>
      <c r="G477" s="150">
        <v>0.677023945267959</v>
      </c>
      <c r="H477" s="145">
        <v>0.265334622408422</v>
      </c>
      <c r="I477" s="150">
        <v>0.42013105596734346</v>
      </c>
      <c r="J477" s="5"/>
      <c r="K477" s="5"/>
      <c r="L477" s="5"/>
    </row>
    <row r="478" spans="1:12" ht="12.75">
      <c r="A478" t="s">
        <v>372</v>
      </c>
      <c r="B478" s="173">
        <v>0.25984251968503935</v>
      </c>
      <c r="C478" s="150">
        <v>0.3064516129032258</v>
      </c>
      <c r="D478" s="173">
        <v>0.37808641975308643</v>
      </c>
      <c r="E478" s="42">
        <v>0.5766283524904214</v>
      </c>
      <c r="F478" s="42">
        <v>0.2694422623723488</v>
      </c>
      <c r="G478" s="150">
        <v>0.6312056737588653</v>
      </c>
      <c r="H478" s="145">
        <v>0.04296875</v>
      </c>
      <c r="I478" s="150">
        <v>0.4166666666666667</v>
      </c>
      <c r="J478" s="5"/>
      <c r="K478" s="5"/>
      <c r="L478" s="5"/>
    </row>
    <row r="479" spans="1:12" ht="12.75">
      <c r="A479" t="s">
        <v>373</v>
      </c>
      <c r="B479" s="173">
        <v>0.25748502994011974</v>
      </c>
      <c r="C479" s="150">
        <v>0.319672131147541</v>
      </c>
      <c r="D479" s="173">
        <v>0.4078404401650619</v>
      </c>
      <c r="E479" s="42">
        <v>0.5604770017035775</v>
      </c>
      <c r="F479" s="42">
        <v>0.2810945273631841</v>
      </c>
      <c r="G479" s="150">
        <v>0.6181818181818182</v>
      </c>
      <c r="H479" s="145">
        <v>0.06761006289308176</v>
      </c>
      <c r="I479" s="150">
        <v>0.5786163522012578</v>
      </c>
      <c r="J479" s="5"/>
      <c r="K479" s="5"/>
      <c r="L479" s="5"/>
    </row>
    <row r="480" spans="1:12" ht="12.75">
      <c r="A480" t="s">
        <v>374</v>
      </c>
      <c r="B480" s="173">
        <v>0.23146543423839785</v>
      </c>
      <c r="C480" s="150">
        <v>0.2871768620424878</v>
      </c>
      <c r="D480" s="173">
        <v>0.3075104759858171</v>
      </c>
      <c r="E480" s="42">
        <v>0.46869595295745414</v>
      </c>
      <c r="F480" s="42">
        <v>0.14943841614315628</v>
      </c>
      <c r="G480" s="150">
        <v>0.6567717996289425</v>
      </c>
      <c r="H480" s="145">
        <v>0.29576771653543305</v>
      </c>
      <c r="I480" s="150">
        <v>0.609498031496063</v>
      </c>
      <c r="J480" s="5"/>
      <c r="K480" s="5"/>
      <c r="L480" s="5"/>
    </row>
    <row r="481" spans="1:12" ht="12.75">
      <c r="A481" t="s">
        <v>375</v>
      </c>
      <c r="B481" s="173">
        <v>0.25562587904360057</v>
      </c>
      <c r="C481" s="150">
        <v>0.25766215253029223</v>
      </c>
      <c r="D481" s="173">
        <v>0.2774340605665907</v>
      </c>
      <c r="E481" s="42">
        <v>0.2803862803862804</v>
      </c>
      <c r="F481" s="42">
        <v>0.15384615384615385</v>
      </c>
      <c r="G481" s="150">
        <v>0</v>
      </c>
      <c r="H481" s="145">
        <v>0.4604179860671311</v>
      </c>
      <c r="I481" s="150">
        <v>0.9911336288790373</v>
      </c>
      <c r="J481" s="5"/>
      <c r="K481" s="5"/>
      <c r="L481" s="5"/>
    </row>
    <row r="482" spans="1:12" ht="12.75">
      <c r="A482" t="s">
        <v>376</v>
      </c>
      <c r="B482" s="173">
        <v>0.2843601895734597</v>
      </c>
      <c r="C482" s="150">
        <v>0.39285714285714285</v>
      </c>
      <c r="D482" s="173">
        <v>0.40061162079510704</v>
      </c>
      <c r="E482" s="42">
        <v>0.5833333333333334</v>
      </c>
      <c r="F482" s="42">
        <v>0.3078902229845626</v>
      </c>
      <c r="G482" s="150">
        <v>0.7121951219512195</v>
      </c>
      <c r="H482" s="145">
        <v>0.08391608391608392</v>
      </c>
      <c r="I482" s="150">
        <v>0.2573426573426573</v>
      </c>
      <c r="J482" s="5"/>
      <c r="K482" s="5"/>
      <c r="L482" s="5"/>
    </row>
    <row r="483" spans="1:12" ht="12.75">
      <c r="A483" t="s">
        <v>377</v>
      </c>
      <c r="B483" s="173">
        <v>0.15720081135902636</v>
      </c>
      <c r="C483" s="150">
        <v>0.25139664804469275</v>
      </c>
      <c r="D483" s="173">
        <v>0.15964576352321685</v>
      </c>
      <c r="E483" s="42">
        <v>0.28641975308641976</v>
      </c>
      <c r="F483" s="42">
        <v>0.11668797953964194</v>
      </c>
      <c r="G483" s="150">
        <v>0.34183673469387754</v>
      </c>
      <c r="H483" s="145">
        <v>0.18856447688564476</v>
      </c>
      <c r="I483" s="150">
        <v>0.4464720194647202</v>
      </c>
      <c r="J483" s="5"/>
      <c r="K483" s="5"/>
      <c r="L483" s="5"/>
    </row>
    <row r="484" spans="1:12" ht="12.75">
      <c r="A484" t="s">
        <v>378</v>
      </c>
      <c r="B484" s="173">
        <v>0.19444444444444445</v>
      </c>
      <c r="C484" s="150">
        <v>0.2857142857142857</v>
      </c>
      <c r="D484" s="173">
        <v>0.12455017992802879</v>
      </c>
      <c r="E484" s="42">
        <v>0.4205607476635514</v>
      </c>
      <c r="F484" s="42">
        <v>0.106315118009781</v>
      </c>
      <c r="G484" s="150">
        <v>0.45454545454545453</v>
      </c>
      <c r="H484" s="145">
        <v>0.1188118811881188</v>
      </c>
      <c r="I484" s="150">
        <v>0.2065063649222065</v>
      </c>
      <c r="J484" s="5"/>
      <c r="K484" s="5"/>
      <c r="L484" s="5"/>
    </row>
    <row r="485" spans="1:12" ht="12.75">
      <c r="A485" t="s">
        <v>379</v>
      </c>
      <c r="B485" s="173">
        <v>0.3075553294327143</v>
      </c>
      <c r="C485" s="150">
        <v>0.3966846569005397</v>
      </c>
      <c r="D485" s="173">
        <v>0.20338864384233005</v>
      </c>
      <c r="E485" s="42">
        <v>0.5084915084915085</v>
      </c>
      <c r="F485" s="42">
        <v>0.1678711704634721</v>
      </c>
      <c r="G485" s="150">
        <v>0.6417910447761194</v>
      </c>
      <c r="H485" s="145">
        <v>0.29387457462323774</v>
      </c>
      <c r="I485" s="150">
        <v>0.37384540593096743</v>
      </c>
      <c r="J485" s="5"/>
      <c r="K485" s="5"/>
      <c r="L485" s="5"/>
    </row>
    <row r="486" spans="1:12" ht="12.75">
      <c r="A486" t="s">
        <v>380</v>
      </c>
      <c r="B486" s="173">
        <v>0.1455505279034691</v>
      </c>
      <c r="C486" s="150">
        <v>0.19827586206896552</v>
      </c>
      <c r="D486" s="173">
        <v>0.07214194645133871</v>
      </c>
      <c r="E486" s="42">
        <v>0.22924901185770752</v>
      </c>
      <c r="F486" s="42">
        <v>0.06526806526806526</v>
      </c>
      <c r="G486" s="150">
        <v>0.35714285714285715</v>
      </c>
      <c r="H486" s="145">
        <v>0.2213302752293578</v>
      </c>
      <c r="I486" s="150">
        <v>0.2511467889908257</v>
      </c>
      <c r="J486" s="5"/>
      <c r="K486" s="5"/>
      <c r="L486" s="5"/>
    </row>
    <row r="487" spans="1:12" ht="12.75">
      <c r="A487" t="s">
        <v>381</v>
      </c>
      <c r="B487" s="173">
        <v>0.3254237288135593</v>
      </c>
      <c r="C487" s="150">
        <v>0.38095238095238093</v>
      </c>
      <c r="D487" s="173">
        <v>0.23872832369942196</v>
      </c>
      <c r="E487" s="42">
        <v>0.5689655172413793</v>
      </c>
      <c r="F487" s="42">
        <v>0.18981481481481483</v>
      </c>
      <c r="G487" s="150">
        <v>0.825</v>
      </c>
      <c r="H487" s="145">
        <v>0.18860510805500982</v>
      </c>
      <c r="I487" s="150">
        <v>0.36738703339882123</v>
      </c>
      <c r="J487" s="5"/>
      <c r="K487" s="5"/>
      <c r="L487" s="5"/>
    </row>
    <row r="488" spans="1:12" ht="12.75">
      <c r="A488" t="s">
        <v>382</v>
      </c>
      <c r="B488" s="173">
        <v>0.29181752353367124</v>
      </c>
      <c r="C488" s="150">
        <v>0.4949640287769784</v>
      </c>
      <c r="D488" s="173">
        <v>0.11975223675154852</v>
      </c>
      <c r="E488" s="42">
        <v>0.4492753623188406</v>
      </c>
      <c r="F488" s="42">
        <v>0.052884615384615384</v>
      </c>
      <c r="G488" s="150">
        <v>0.6517857142857143</v>
      </c>
      <c r="H488" s="145">
        <v>0.6984402079722704</v>
      </c>
      <c r="I488" s="150">
        <v>0.6499133448873483</v>
      </c>
      <c r="J488" s="5"/>
      <c r="K488" s="5"/>
      <c r="L488" s="5"/>
    </row>
    <row r="489" spans="1:12" ht="12.75">
      <c r="A489" t="s">
        <v>383</v>
      </c>
      <c r="B489" s="173">
        <v>0.3752535496957404</v>
      </c>
      <c r="C489" s="150">
        <v>0.5504201680672269</v>
      </c>
      <c r="D489" s="173">
        <v>0.23104812129202373</v>
      </c>
      <c r="E489" s="42">
        <v>0.3181818181818182</v>
      </c>
      <c r="F489" s="42">
        <v>0.16744780570941628</v>
      </c>
      <c r="G489" s="150">
        <v>0.46955128205128205</v>
      </c>
      <c r="H489" s="145">
        <v>0.208803611738149</v>
      </c>
      <c r="I489" s="150">
        <v>0.1636568848758465</v>
      </c>
      <c r="J489" s="5"/>
      <c r="K489" s="5"/>
      <c r="L489" s="5"/>
    </row>
    <row r="490" spans="1:12" ht="12.75">
      <c r="A490" t="s">
        <v>384</v>
      </c>
      <c r="B490" s="173">
        <v>0.20315068493150684</v>
      </c>
      <c r="C490" s="150">
        <v>0.43543653705062363</v>
      </c>
      <c r="D490" s="173">
        <v>0.13712843522153673</v>
      </c>
      <c r="E490" s="42">
        <v>0.3614864864864865</v>
      </c>
      <c r="F490" s="42">
        <v>0.07853050219076509</v>
      </c>
      <c r="G490" s="150">
        <v>0.5327754532775453</v>
      </c>
      <c r="H490" s="145">
        <v>0.6026005688744412</v>
      </c>
      <c r="I490" s="150">
        <v>0.5258025193010971</v>
      </c>
      <c r="J490" s="5"/>
      <c r="K490" s="5"/>
      <c r="L490" s="5"/>
    </row>
    <row r="491" spans="1:12" ht="12.75">
      <c r="A491" t="s">
        <v>385</v>
      </c>
      <c r="B491" s="173">
        <v>0.14307931570762053</v>
      </c>
      <c r="C491" s="150">
        <v>0.4326241134751773</v>
      </c>
      <c r="D491" s="173">
        <v>0.33257624918883844</v>
      </c>
      <c r="E491" s="42">
        <v>0.3333333333333333</v>
      </c>
      <c r="F491" s="42">
        <v>0.17454900048756705</v>
      </c>
      <c r="G491" s="150">
        <v>0.6656410256410257</v>
      </c>
      <c r="H491" s="145">
        <v>0.08236347358997315</v>
      </c>
      <c r="I491" s="150">
        <v>0.06535362578334826</v>
      </c>
      <c r="J491" s="5"/>
      <c r="K491" s="5"/>
      <c r="L491" s="5"/>
    </row>
    <row r="492" spans="1:12" ht="12.75">
      <c r="A492" t="s">
        <v>386</v>
      </c>
      <c r="B492" s="173">
        <v>0.1436950146627566</v>
      </c>
      <c r="C492" s="150">
        <v>0.3574766355140187</v>
      </c>
      <c r="D492" s="173">
        <v>0.08207979071288424</v>
      </c>
      <c r="E492" s="42">
        <v>0.21212121212121213</v>
      </c>
      <c r="F492" s="42">
        <v>0.06526390870185449</v>
      </c>
      <c r="G492" s="150">
        <v>0.34523809523809523</v>
      </c>
      <c r="H492" s="145">
        <v>0.43847874720357943</v>
      </c>
      <c r="I492" s="150">
        <v>0.3579418344519016</v>
      </c>
      <c r="J492" s="5"/>
      <c r="K492" s="5"/>
      <c r="L492" s="5"/>
    </row>
    <row r="493" spans="1:12" ht="12.75">
      <c r="A493" t="s">
        <v>387</v>
      </c>
      <c r="B493" s="173">
        <v>0.2521489971346705</v>
      </c>
      <c r="C493" s="150">
        <v>0.34462320067739205</v>
      </c>
      <c r="D493" s="173">
        <v>0.2582919822407939</v>
      </c>
      <c r="E493" s="42">
        <v>0.33678756476683935</v>
      </c>
      <c r="F493" s="42">
        <v>0.1815572299964119</v>
      </c>
      <c r="G493" s="150">
        <v>0.5049751243781094</v>
      </c>
      <c r="H493" s="145">
        <v>0.34805537244561635</v>
      </c>
      <c r="I493" s="150">
        <v>0.3111404087013843</v>
      </c>
      <c r="J493" s="5"/>
      <c r="K493" s="5"/>
      <c r="L493" s="5"/>
    </row>
    <row r="494" spans="1:12" ht="12.75">
      <c r="A494" t="s">
        <v>388</v>
      </c>
      <c r="B494" s="173">
        <v>0.3237410071942446</v>
      </c>
      <c r="C494" s="150">
        <v>0.5501930501930502</v>
      </c>
      <c r="D494" s="173">
        <v>0.1767640769779045</v>
      </c>
      <c r="E494" s="42">
        <v>0.37209302325581395</v>
      </c>
      <c r="F494" s="42">
        <v>0.054409005628517824</v>
      </c>
      <c r="G494" s="150">
        <v>0.6336996336996337</v>
      </c>
      <c r="H494" s="145">
        <v>0.6202143950995406</v>
      </c>
      <c r="I494" s="150">
        <v>0.4609494640122512</v>
      </c>
      <c r="J494" s="5"/>
      <c r="K494" s="5"/>
      <c r="L494" s="5"/>
    </row>
    <row r="495" spans="1:12" ht="12.75">
      <c r="A495" t="s">
        <v>389</v>
      </c>
      <c r="B495" s="173">
        <v>0.08484848484848485</v>
      </c>
      <c r="C495" s="150">
        <v>0.09090909090909091</v>
      </c>
      <c r="D495" s="173">
        <v>0.34277198211624443</v>
      </c>
      <c r="E495" s="42">
        <v>0.28205128205128205</v>
      </c>
      <c r="F495" s="42">
        <v>0.1936231884057971</v>
      </c>
      <c r="G495" s="150">
        <v>0.6391061452513966</v>
      </c>
      <c r="H495" s="145">
        <v>0.014989293361884369</v>
      </c>
      <c r="I495" s="150">
        <v>0.013918629550321198</v>
      </c>
      <c r="J495" s="5"/>
      <c r="K495" s="5"/>
      <c r="L495" s="5"/>
    </row>
    <row r="496" spans="1:12" ht="12.75">
      <c r="A496" t="s">
        <v>390</v>
      </c>
      <c r="B496" s="173">
        <v>0.2413793103448276</v>
      </c>
      <c r="C496" s="150">
        <v>0.10526315789473684</v>
      </c>
      <c r="D496" s="173">
        <v>0.4434416365824308</v>
      </c>
      <c r="E496" s="42">
        <v>0.40540540540540543</v>
      </c>
      <c r="F496" s="42">
        <v>0.26580459770114945</v>
      </c>
      <c r="G496" s="150">
        <v>0.5813186813186814</v>
      </c>
      <c r="H496" s="145">
        <v>0.04533678756476684</v>
      </c>
      <c r="I496" s="150">
        <v>0.022020725388601035</v>
      </c>
      <c r="J496" s="5"/>
      <c r="K496" s="5"/>
      <c r="L496" s="5"/>
    </row>
    <row r="497" spans="1:12" ht="12.75">
      <c r="A497" t="s">
        <v>391</v>
      </c>
      <c r="B497" s="173">
        <v>0.31186440677966104</v>
      </c>
      <c r="C497" s="150">
        <v>0.4567901234567901</v>
      </c>
      <c r="D497" s="173">
        <v>0.46089965397923877</v>
      </c>
      <c r="E497" s="42">
        <v>0.37623762376237624</v>
      </c>
      <c r="F497" s="42">
        <v>0.24754716981132074</v>
      </c>
      <c r="G497" s="150">
        <v>0.6643454038997214</v>
      </c>
      <c r="H497" s="145">
        <v>0.06460674157303371</v>
      </c>
      <c r="I497" s="150">
        <v>0.05266853932584269</v>
      </c>
      <c r="J497" s="5"/>
      <c r="K497" s="5"/>
      <c r="L497" s="5"/>
    </row>
    <row r="498" spans="1:12" ht="12.75">
      <c r="A498" t="s">
        <v>392</v>
      </c>
      <c r="B498" s="173">
        <v>0.26170798898071623</v>
      </c>
      <c r="C498" s="150">
        <v>0.3684210526315789</v>
      </c>
      <c r="D498" s="173">
        <v>0.5005621135469365</v>
      </c>
      <c r="E498" s="42">
        <v>0.4263565891472868</v>
      </c>
      <c r="F498" s="42">
        <v>0.25696804894629505</v>
      </c>
      <c r="G498" s="150">
        <v>0.6975890985324947</v>
      </c>
      <c r="H498" s="145">
        <v>0.05063965884861407</v>
      </c>
      <c r="I498" s="150">
        <v>0.044243070362473345</v>
      </c>
      <c r="J498" s="5"/>
      <c r="K498" s="5"/>
      <c r="L498" s="5"/>
    </row>
    <row r="499" spans="1:12" ht="12.75">
      <c r="A499" t="s">
        <v>393</v>
      </c>
      <c r="B499" s="173">
        <v>0.21311475409836064</v>
      </c>
      <c r="C499" s="150">
        <v>0.4</v>
      </c>
      <c r="D499" s="173">
        <v>0.5052219321148825</v>
      </c>
      <c r="E499" s="42">
        <v>0.47058823529411764</v>
      </c>
      <c r="F499" s="42">
        <v>0.2684458398744113</v>
      </c>
      <c r="G499" s="150">
        <v>0.684393063583815</v>
      </c>
      <c r="H499" s="145">
        <v>0.016518424396442185</v>
      </c>
      <c r="I499" s="150">
        <v>0.015247776365946633</v>
      </c>
      <c r="J499" s="5"/>
      <c r="K499" s="5"/>
      <c r="L499" s="5"/>
    </row>
    <row r="500" spans="1:12" ht="12.75">
      <c r="A500" t="s">
        <v>394</v>
      </c>
      <c r="B500" s="173">
        <v>0.48404255319148937</v>
      </c>
      <c r="C500" s="150">
        <v>0.6120689655172413</v>
      </c>
      <c r="D500" s="173">
        <v>0.6240238006693938</v>
      </c>
      <c r="E500" s="42">
        <v>0.7272727272727273</v>
      </c>
      <c r="F500" s="42">
        <v>0.17437722419928825</v>
      </c>
      <c r="G500" s="150">
        <v>0.8331485587583148</v>
      </c>
      <c r="H500" s="145">
        <v>0.0978494623655914</v>
      </c>
      <c r="I500" s="150">
        <v>0.08924731182795699</v>
      </c>
      <c r="J500" s="5"/>
      <c r="K500" s="5"/>
      <c r="L500" s="5"/>
    </row>
    <row r="501" spans="1:12" ht="12.75">
      <c r="A501" t="s">
        <v>395</v>
      </c>
      <c r="B501" s="173">
        <v>0.17076326002587322</v>
      </c>
      <c r="C501" s="150">
        <v>0.22666666666666666</v>
      </c>
      <c r="D501" s="173">
        <v>0.2911552346570397</v>
      </c>
      <c r="E501" s="42">
        <v>0.391304347826087</v>
      </c>
      <c r="F501" s="42">
        <v>0.1977372075083569</v>
      </c>
      <c r="G501" s="150">
        <v>0.5570987654320988</v>
      </c>
      <c r="H501" s="145">
        <v>0.07564469914040114</v>
      </c>
      <c r="I501" s="150">
        <v>0.07106017191977078</v>
      </c>
      <c r="J501" s="5"/>
      <c r="K501" s="5"/>
      <c r="L501" s="5"/>
    </row>
    <row r="502" spans="1:12" ht="12.75">
      <c r="A502" t="s">
        <v>396</v>
      </c>
      <c r="B502" s="173">
        <v>0.1774193548387097</v>
      </c>
      <c r="C502" s="150">
        <v>0.4</v>
      </c>
      <c r="D502" s="173">
        <v>0.24598930481283424</v>
      </c>
      <c r="E502" s="42">
        <v>0.5</v>
      </c>
      <c r="F502" s="42">
        <v>0.24008207934336526</v>
      </c>
      <c r="G502" s="150">
        <v>0.6111111111111112</v>
      </c>
      <c r="H502" s="145">
        <v>0.08229426433915212</v>
      </c>
      <c r="I502" s="150">
        <v>0.014962593516209476</v>
      </c>
      <c r="J502" s="5"/>
      <c r="K502" s="5"/>
      <c r="L502" s="5"/>
    </row>
    <row r="503" spans="1:12" ht="12.75">
      <c r="A503" t="s">
        <v>397</v>
      </c>
      <c r="B503" s="173">
        <v>0.31042128603104213</v>
      </c>
      <c r="C503" s="150">
        <v>0.41638225255972694</v>
      </c>
      <c r="D503" s="173">
        <v>0.32604945370902816</v>
      </c>
      <c r="E503" s="42">
        <v>0.522633744855967</v>
      </c>
      <c r="F503" s="42">
        <v>0.28620689655172415</v>
      </c>
      <c r="G503" s="150">
        <v>0.631578947368421</v>
      </c>
      <c r="H503" s="145">
        <v>0.19801980198019803</v>
      </c>
      <c r="I503" s="150">
        <v>0.3521923620933522</v>
      </c>
      <c r="J503" s="5"/>
      <c r="K503" s="5"/>
      <c r="L503" s="5"/>
    </row>
    <row r="504" spans="1:12" ht="12.75">
      <c r="A504" t="s">
        <v>398</v>
      </c>
      <c r="B504" s="173">
        <v>0.2075654704170708</v>
      </c>
      <c r="C504" s="150">
        <v>0.5066666666666667</v>
      </c>
      <c r="D504" s="173">
        <v>0.2629129827826896</v>
      </c>
      <c r="E504" s="42">
        <v>0.46113989637305697</v>
      </c>
      <c r="F504" s="42">
        <v>0.2408927655207799</v>
      </c>
      <c r="G504" s="150">
        <v>0.6813186813186813</v>
      </c>
      <c r="H504" s="145">
        <v>0.15922619047619047</v>
      </c>
      <c r="I504" s="150">
        <v>0.1793154761904762</v>
      </c>
      <c r="J504" s="5"/>
      <c r="K504" s="5"/>
      <c r="L504" s="5"/>
    </row>
    <row r="505" spans="1:12" ht="12.75">
      <c r="A505" t="s">
        <v>399</v>
      </c>
      <c r="B505" s="173">
        <v>0.19167321288295366</v>
      </c>
      <c r="C505" s="150">
        <v>0.4017094017094017</v>
      </c>
      <c r="D505" s="173">
        <v>0.2364773036151128</v>
      </c>
      <c r="E505" s="42">
        <v>0.4263005780346821</v>
      </c>
      <c r="F505" s="42">
        <v>0.1794639175257732</v>
      </c>
      <c r="G505" s="150">
        <v>0.6563916591115141</v>
      </c>
      <c r="H505" s="145">
        <v>0.2961165048543689</v>
      </c>
      <c r="I505" s="150">
        <v>0.22127831715210355</v>
      </c>
      <c r="J505" s="5"/>
      <c r="K505" s="5"/>
      <c r="L505" s="5"/>
    </row>
    <row r="506" spans="1:12" ht="12.75">
      <c r="A506" t="s">
        <v>400</v>
      </c>
      <c r="B506" s="173">
        <v>0.2</v>
      </c>
      <c r="C506" s="150">
        <v>0.3548387096774194</v>
      </c>
      <c r="D506" s="173">
        <v>0.2671412514050206</v>
      </c>
      <c r="E506" s="42">
        <v>0.31016042780748665</v>
      </c>
      <c r="F506" s="42">
        <v>0.2454905411350638</v>
      </c>
      <c r="G506" s="150">
        <v>0.5196078431372549</v>
      </c>
      <c r="H506" s="145">
        <v>0.08</v>
      </c>
      <c r="I506" s="150">
        <v>0.1032258064516129</v>
      </c>
      <c r="J506" s="5"/>
      <c r="K506" s="5"/>
      <c r="L506" s="5"/>
    </row>
    <row r="507" spans="1:12" ht="12.75">
      <c r="A507" t="s">
        <v>401</v>
      </c>
      <c r="B507" s="173">
        <v>0.27697841726618705</v>
      </c>
      <c r="C507" s="150">
        <v>0.4290322580645161</v>
      </c>
      <c r="D507" s="173">
        <v>0.32178757417948406</v>
      </c>
      <c r="E507" s="42">
        <v>0.4261168384879725</v>
      </c>
      <c r="F507" s="42">
        <v>0.26939655172413796</v>
      </c>
      <c r="G507" s="150">
        <v>0.5893536121673004</v>
      </c>
      <c r="H507" s="145">
        <v>0.1481243988457839</v>
      </c>
      <c r="I507" s="150">
        <v>0.16479640910548252</v>
      </c>
      <c r="J507" s="5"/>
      <c r="K507" s="5"/>
      <c r="L507" s="5"/>
    </row>
    <row r="508" spans="1:12" ht="12.75">
      <c r="A508" t="s">
        <v>402</v>
      </c>
      <c r="B508" s="173">
        <v>0.3423913043478261</v>
      </c>
      <c r="C508" s="150">
        <v>0.39492753623188404</v>
      </c>
      <c r="D508" s="173">
        <v>0.32736318407960197</v>
      </c>
      <c r="E508" s="42">
        <v>0.4174757281553398</v>
      </c>
      <c r="F508" s="42">
        <v>0.3071593533487298</v>
      </c>
      <c r="G508" s="150">
        <v>0.5555555555555556</v>
      </c>
      <c r="H508" s="145">
        <v>0.27692307692307694</v>
      </c>
      <c r="I508" s="150">
        <v>0.33406593406593404</v>
      </c>
      <c r="J508" s="5"/>
      <c r="K508" s="5"/>
      <c r="L508" s="5"/>
    </row>
    <row r="509" spans="1:12" ht="12.75">
      <c r="A509" t="s">
        <v>403</v>
      </c>
      <c r="B509" s="173">
        <v>0.2143928035982009</v>
      </c>
      <c r="C509" s="150">
        <v>0.41424418604651164</v>
      </c>
      <c r="D509" s="173">
        <v>0.27267184880353607</v>
      </c>
      <c r="E509" s="42">
        <v>0.38205980066445183</v>
      </c>
      <c r="F509" s="42">
        <v>0.251892635925671</v>
      </c>
      <c r="G509" s="150">
        <v>0.5633802816901409</v>
      </c>
      <c r="H509" s="145">
        <v>0.19341749323715057</v>
      </c>
      <c r="I509" s="150">
        <v>0.18034265103697025</v>
      </c>
      <c r="J509" s="5"/>
      <c r="K509" s="5"/>
      <c r="L509" s="5"/>
    </row>
    <row r="510" spans="1:12" ht="12.75">
      <c r="A510" t="s">
        <v>404</v>
      </c>
      <c r="B510" s="173">
        <v>0.14498933901918976</v>
      </c>
      <c r="C510" s="150">
        <v>0.25</v>
      </c>
      <c r="D510" s="173">
        <v>0.3325325325325325</v>
      </c>
      <c r="E510" s="42">
        <v>0.4898989898989899</v>
      </c>
      <c r="F510" s="42">
        <v>0.30776014109347444</v>
      </c>
      <c r="G510" s="150">
        <v>0.660377358490566</v>
      </c>
      <c r="H510" s="145">
        <v>0.03932909196067091</v>
      </c>
      <c r="I510" s="150">
        <v>0.06593406593406594</v>
      </c>
      <c r="J510" s="5"/>
      <c r="K510" s="5"/>
      <c r="L510" s="5"/>
    </row>
    <row r="511" spans="1:12" ht="12.75">
      <c r="A511" t="s">
        <v>405</v>
      </c>
      <c r="B511" s="173">
        <v>0.2493150684931507</v>
      </c>
      <c r="C511" s="150">
        <v>0.3979591836734694</v>
      </c>
      <c r="D511" s="173">
        <v>0.2937219730941704</v>
      </c>
      <c r="E511" s="42">
        <v>0.43119266055045874</v>
      </c>
      <c r="F511" s="42">
        <v>0.2635342185903984</v>
      </c>
      <c r="G511" s="150">
        <v>0.5789473684210527</v>
      </c>
      <c r="H511" s="145">
        <v>0.12198391420911528</v>
      </c>
      <c r="I511" s="150">
        <v>0.11528150134048257</v>
      </c>
      <c r="J511" s="5"/>
      <c r="K511" s="5"/>
      <c r="L511" s="5"/>
    </row>
    <row r="512" spans="1:12" ht="12.75">
      <c r="A512" t="s">
        <v>406</v>
      </c>
      <c r="B512" s="173">
        <v>0.17708333333333334</v>
      </c>
      <c r="C512" s="150">
        <v>0.3111111111111111</v>
      </c>
      <c r="D512" s="173">
        <v>0.27444987775061125</v>
      </c>
      <c r="E512" s="42">
        <v>0.4166666666666667</v>
      </c>
      <c r="F512" s="42">
        <v>0.24371508379888268</v>
      </c>
      <c r="G512" s="150">
        <v>0.375</v>
      </c>
      <c r="H512" s="145">
        <v>0.13152804642166344</v>
      </c>
      <c r="I512" s="150">
        <v>0.16827852998065765</v>
      </c>
      <c r="J512" s="5"/>
      <c r="K512" s="5"/>
      <c r="L512" s="5"/>
    </row>
    <row r="513" spans="1:12" ht="12.75">
      <c r="A513" t="s">
        <v>407</v>
      </c>
      <c r="B513" s="173">
        <v>0.36832298136645963</v>
      </c>
      <c r="C513" s="150">
        <v>0.3745928338762215</v>
      </c>
      <c r="D513" s="173">
        <v>0.47700237906423476</v>
      </c>
      <c r="E513" s="42">
        <v>0.5793991416309013</v>
      </c>
      <c r="F513" s="42">
        <v>0.3462976813762154</v>
      </c>
      <c r="G513" s="150">
        <v>0.8260869565217391</v>
      </c>
      <c r="H513" s="145">
        <v>0.3301781737193764</v>
      </c>
      <c r="I513" s="150">
        <v>0.6208240534521158</v>
      </c>
      <c r="J513" s="5"/>
      <c r="K513" s="5"/>
      <c r="L513" s="5"/>
    </row>
    <row r="514" spans="1:12" ht="12.75">
      <c r="A514" t="s">
        <v>408</v>
      </c>
      <c r="B514" s="173">
        <v>0.2876712328767123</v>
      </c>
      <c r="C514" s="150">
        <v>0.33941605839416056</v>
      </c>
      <c r="D514" s="173">
        <v>0.28605686879068176</v>
      </c>
      <c r="E514" s="42">
        <v>0.47761194029850745</v>
      </c>
      <c r="F514" s="42">
        <v>0.24059861857252493</v>
      </c>
      <c r="G514" s="150">
        <v>0.8490566037735849</v>
      </c>
      <c r="H514" s="145">
        <v>0.13111342351716962</v>
      </c>
      <c r="I514" s="150">
        <v>0.13007284079084286</v>
      </c>
      <c r="J514" s="5"/>
      <c r="K514" s="5"/>
      <c r="L514" s="5"/>
    </row>
    <row r="515" spans="1:12" ht="12.75">
      <c r="A515" t="s">
        <v>409</v>
      </c>
      <c r="B515" s="173">
        <v>0.21443965517241378</v>
      </c>
      <c r="C515" s="150">
        <v>0.4117647058823529</v>
      </c>
      <c r="D515" s="173">
        <v>0.23537981269510927</v>
      </c>
      <c r="E515" s="42">
        <v>0.5309734513274337</v>
      </c>
      <c r="F515" s="42">
        <v>0.1760448283913145</v>
      </c>
      <c r="G515" s="150">
        <v>0.8525073746312685</v>
      </c>
      <c r="H515" s="145">
        <v>0.14962406015037594</v>
      </c>
      <c r="I515" s="150">
        <v>0.1556390977443609</v>
      </c>
      <c r="J515" s="5"/>
      <c r="K515" s="5"/>
      <c r="L515" s="5"/>
    </row>
    <row r="516" spans="1:12" ht="12.75">
      <c r="A516" t="s">
        <v>410</v>
      </c>
      <c r="B516" s="173">
        <v>0.21621621621621623</v>
      </c>
      <c r="C516" s="150">
        <v>0.28205128205128205</v>
      </c>
      <c r="D516" s="173">
        <v>0.3560126582278481</v>
      </c>
      <c r="E516" s="42">
        <v>0.5328467153284672</v>
      </c>
      <c r="F516" s="42">
        <v>0.289993626513703</v>
      </c>
      <c r="G516" s="150">
        <v>0.7942857142857143</v>
      </c>
      <c r="H516" s="145">
        <v>0.07660738714090287</v>
      </c>
      <c r="I516" s="150">
        <v>0.1600547195622435</v>
      </c>
      <c r="J516" s="5"/>
      <c r="K516" s="5"/>
      <c r="L516" s="5"/>
    </row>
    <row r="517" spans="1:12" ht="12.75">
      <c r="A517" t="s">
        <v>411</v>
      </c>
      <c r="B517" s="173">
        <v>0.0967741935483871</v>
      </c>
      <c r="C517" s="150">
        <v>0</v>
      </c>
      <c r="D517" s="173">
        <v>0.27715030408340574</v>
      </c>
      <c r="E517" s="42">
        <v>0.625</v>
      </c>
      <c r="F517" s="42">
        <v>0.2641165755919854</v>
      </c>
      <c r="G517" s="150">
        <v>0.7368421052631579</v>
      </c>
      <c r="H517" s="145">
        <v>0.027439024390243903</v>
      </c>
      <c r="I517" s="150">
        <v>0.03048780487804878</v>
      </c>
      <c r="J517" s="5"/>
      <c r="K517" s="5"/>
      <c r="L517" s="5"/>
    </row>
    <row r="518" spans="1:12" ht="12.75">
      <c r="A518" t="s">
        <v>412</v>
      </c>
      <c r="B518" s="173">
        <v>0.2569444444444444</v>
      </c>
      <c r="C518" s="150">
        <v>0.5555555555555556</v>
      </c>
      <c r="D518" s="173">
        <v>0.22008547008547008</v>
      </c>
      <c r="E518" s="42">
        <v>0.5</v>
      </c>
      <c r="F518" s="42">
        <v>0.2087667161961367</v>
      </c>
      <c r="G518" s="150">
        <v>0.6666666666666666</v>
      </c>
      <c r="H518" s="145">
        <v>0.1069364161849711</v>
      </c>
      <c r="I518" s="150">
        <v>0.05491329479768786</v>
      </c>
      <c r="J518" s="5"/>
      <c r="K518" s="5"/>
      <c r="L518" s="5"/>
    </row>
    <row r="519" spans="1:12" ht="12.75">
      <c r="A519" t="s">
        <v>413</v>
      </c>
      <c r="B519" s="173">
        <v>0.304367816091954</v>
      </c>
      <c r="C519" s="150">
        <v>0.4428450465707028</v>
      </c>
      <c r="D519" s="173">
        <v>0.523763492830675</v>
      </c>
      <c r="E519" s="42">
        <v>0.6042105263157894</v>
      </c>
      <c r="F519" s="42">
        <v>0.250199203187251</v>
      </c>
      <c r="G519" s="150">
        <v>0.851904376012966</v>
      </c>
      <c r="H519" s="145">
        <v>0.09240647682858738</v>
      </c>
      <c r="I519" s="150">
        <v>0.15312674483528754</v>
      </c>
      <c r="J519" s="5"/>
      <c r="K519" s="5"/>
      <c r="L519" s="5"/>
    </row>
    <row r="520" spans="1:12" ht="12.75">
      <c r="A520" t="s">
        <v>414</v>
      </c>
      <c r="B520" s="173">
        <v>0.19576719576719576</v>
      </c>
      <c r="C520" s="150">
        <v>0.2976190476190476</v>
      </c>
      <c r="D520" s="173">
        <v>0.21878025169409487</v>
      </c>
      <c r="E520" s="42">
        <v>0.5483870967741935</v>
      </c>
      <c r="F520" s="42">
        <v>0.1963095848282932</v>
      </c>
      <c r="G520" s="150">
        <v>0.7894736842105263</v>
      </c>
      <c r="H520" s="145">
        <v>0.07566462167689161</v>
      </c>
      <c r="I520" s="150">
        <v>0.08588957055214724</v>
      </c>
      <c r="J520" s="5"/>
      <c r="K520" s="5"/>
      <c r="L520" s="5"/>
    </row>
    <row r="521" spans="1:12" ht="12.75">
      <c r="A521" t="s">
        <v>415</v>
      </c>
      <c r="B521" s="173">
        <v>0.32592592592592595</v>
      </c>
      <c r="C521" s="150">
        <v>0.37305699481865284</v>
      </c>
      <c r="D521" s="173">
        <v>0.3934715483017203</v>
      </c>
      <c r="E521" s="42">
        <v>0.5944444444444444</v>
      </c>
      <c r="F521" s="42">
        <v>0.2605042016806723</v>
      </c>
      <c r="G521" s="150">
        <v>0.8375</v>
      </c>
      <c r="H521" s="145">
        <v>0.08979591836734693</v>
      </c>
      <c r="I521" s="150">
        <v>0.1826530612244898</v>
      </c>
      <c r="J521" s="5"/>
      <c r="K521" s="5"/>
      <c r="L521" s="5"/>
    </row>
    <row r="522" spans="1:12" ht="12.75">
      <c r="A522" t="s">
        <v>416</v>
      </c>
      <c r="B522" s="173">
        <v>0.3096446700507614</v>
      </c>
      <c r="C522" s="150">
        <v>0.38686131386861317</v>
      </c>
      <c r="D522" s="173">
        <v>0.39656098871574424</v>
      </c>
      <c r="E522" s="42">
        <v>0.4782608695652174</v>
      </c>
      <c r="F522" s="42">
        <v>0.3599523241954708</v>
      </c>
      <c r="G522" s="150">
        <v>0.8278688524590164</v>
      </c>
      <c r="H522" s="145">
        <v>0.07634543178973717</v>
      </c>
      <c r="I522" s="150">
        <v>0.09386733416770963</v>
      </c>
      <c r="J522" s="5"/>
      <c r="K522" s="5"/>
      <c r="L522" s="5"/>
    </row>
    <row r="523" spans="1:12" ht="12.75">
      <c r="A523" t="s">
        <v>255</v>
      </c>
      <c r="B523" s="173">
        <v>0.20833333333333334</v>
      </c>
      <c r="C523" s="150">
        <v>0.38095238095238093</v>
      </c>
      <c r="D523" s="173">
        <v>0.24420529801324503</v>
      </c>
      <c r="E523" s="42">
        <v>0.56</v>
      </c>
      <c r="F523" s="42">
        <v>0.2252894033837934</v>
      </c>
      <c r="G523" s="150">
        <v>0.7</v>
      </c>
      <c r="H523" s="145">
        <v>0.10606060606060606</v>
      </c>
      <c r="I523" s="150">
        <v>0.15757575757575756</v>
      </c>
      <c r="J523" s="5"/>
      <c r="K523" s="5"/>
      <c r="L523" s="5"/>
    </row>
    <row r="524" spans="1:12" ht="12.75">
      <c r="A524" t="s">
        <v>256</v>
      </c>
      <c r="B524" s="173">
        <v>0.1875</v>
      </c>
      <c r="C524" s="150">
        <v>0.38095238095238093</v>
      </c>
      <c r="D524" s="173">
        <v>0.15811373092926492</v>
      </c>
      <c r="E524" s="42">
        <v>0.25</v>
      </c>
      <c r="F524" s="42">
        <v>0.15406360424028268</v>
      </c>
      <c r="G524" s="150">
        <v>0.6666666666666666</v>
      </c>
      <c r="H524" s="145">
        <v>0.0379746835443038</v>
      </c>
      <c r="I524" s="150">
        <v>0.05063291139240506</v>
      </c>
      <c r="J524" s="5"/>
      <c r="K524" s="5"/>
      <c r="L524" s="5"/>
    </row>
    <row r="525" spans="1:12" ht="12.75">
      <c r="A525" t="s">
        <v>257</v>
      </c>
      <c r="B525" s="173">
        <v>0.13829787234042554</v>
      </c>
      <c r="C525" s="150">
        <v>0.3135593220338983</v>
      </c>
      <c r="D525" s="173">
        <v>0.12786551197147222</v>
      </c>
      <c r="E525" s="42">
        <v>0.4090909090909091</v>
      </c>
      <c r="F525" s="42">
        <v>0.11685214626391097</v>
      </c>
      <c r="G525" s="150">
        <v>0.5263157894736842</v>
      </c>
      <c r="H525" s="145">
        <v>0.09386281588447654</v>
      </c>
      <c r="I525" s="150">
        <v>0.13176895306859207</v>
      </c>
      <c r="J525" s="5"/>
      <c r="K525" s="5"/>
      <c r="L525" s="5"/>
    </row>
    <row r="526" spans="1:12" ht="12.75">
      <c r="A526" t="s">
        <v>258</v>
      </c>
      <c r="B526" s="173">
        <v>0.16</v>
      </c>
      <c r="C526" s="150">
        <v>0.23255813953488372</v>
      </c>
      <c r="D526" s="173">
        <v>0.26716141001855287</v>
      </c>
      <c r="E526" s="42">
        <v>0.5161290322580645</v>
      </c>
      <c r="F526" s="42">
        <v>0.2579185520361991</v>
      </c>
      <c r="G526" s="150">
        <v>0.5833333333333334</v>
      </c>
      <c r="H526" s="145">
        <v>0.04424778761061947</v>
      </c>
      <c r="I526" s="150">
        <v>0.05752212389380531</v>
      </c>
      <c r="J526" s="5"/>
      <c r="K526" s="5"/>
      <c r="L526" s="5"/>
    </row>
    <row r="527" spans="1:12" ht="13.5" thickBot="1">
      <c r="A527" t="s">
        <v>259</v>
      </c>
      <c r="B527" s="173">
        <v>0.23214285714285715</v>
      </c>
      <c r="C527" s="150">
        <v>0.3333333333333333</v>
      </c>
      <c r="D527" s="173">
        <v>0.39411000433087917</v>
      </c>
      <c r="E527" s="42">
        <v>0.7</v>
      </c>
      <c r="F527" s="42">
        <v>0.35618408437200383</v>
      </c>
      <c r="G527" s="150">
        <v>0.7684729064039408</v>
      </c>
      <c r="H527" s="145">
        <v>0.014084507042253521</v>
      </c>
      <c r="I527" s="150">
        <v>0.00866738894907909</v>
      </c>
      <c r="J527" s="5"/>
      <c r="K527" s="5"/>
      <c r="L527" s="5"/>
    </row>
    <row r="528" spans="1:12" ht="13.5" thickBot="1">
      <c r="A528" s="96" t="s">
        <v>43</v>
      </c>
      <c r="B528" s="344">
        <v>0.31529819592259484</v>
      </c>
      <c r="C528" s="153">
        <v>0.4194876642337073</v>
      </c>
      <c r="D528" s="344">
        <v>0.3542724221358249</v>
      </c>
      <c r="E528" s="153">
        <v>0.49550210301007347</v>
      </c>
      <c r="F528" s="153">
        <v>0.2435694127255266</v>
      </c>
      <c r="G528" s="153">
        <v>0.7254974577990706</v>
      </c>
      <c r="H528" s="153">
        <v>0.21252714185573357</v>
      </c>
      <c r="I528" s="155">
        <v>0.2848377472687172</v>
      </c>
      <c r="J528" s="5"/>
      <c r="K528" s="5"/>
      <c r="L528" s="5"/>
    </row>
    <row r="530" spans="1:8" ht="51" customHeight="1">
      <c r="A530" s="335" t="s">
        <v>1</v>
      </c>
      <c r="B530" s="335"/>
      <c r="C530" s="335"/>
      <c r="D530" s="335"/>
      <c r="E530" s="335"/>
      <c r="F530" s="335"/>
      <c r="G530" s="373"/>
      <c r="H530" s="373"/>
    </row>
    <row r="531" ht="12.75">
      <c r="A531" t="s">
        <v>0</v>
      </c>
    </row>
  </sheetData>
  <mergeCells count="5">
    <mergeCell ref="B1:I1"/>
    <mergeCell ref="A530:H530"/>
    <mergeCell ref="D2:G2"/>
    <mergeCell ref="H2:I2"/>
    <mergeCell ref="B2:C2"/>
  </mergeCells>
  <printOptions/>
  <pageMargins left="0.75" right="0.75" top="1" bottom="1" header="0.5" footer="0.5"/>
  <pageSetup horizontalDpi="600" verticalDpi="600" orientation="portrait"/>
</worksheet>
</file>

<file path=xl/worksheets/sheet26.xml><?xml version="1.0" encoding="utf-8"?>
<worksheet xmlns="http://schemas.openxmlformats.org/spreadsheetml/2006/main" xmlns:r="http://schemas.openxmlformats.org/officeDocument/2006/relationships">
  <dimension ref="A1:BN17"/>
  <sheetViews>
    <sheetView workbookViewId="0" topLeftCell="A2">
      <selection activeCell="C11" sqref="C11"/>
    </sheetView>
  </sheetViews>
  <sheetFormatPr defaultColWidth="11.421875" defaultRowHeight="12.75"/>
  <cols>
    <col min="1" max="1" width="13.421875" style="0" customWidth="1"/>
    <col min="2" max="2" width="10.7109375" style="0" customWidth="1"/>
    <col min="3" max="7" width="8.8515625" style="0" customWidth="1"/>
    <col min="8" max="8" width="11.140625" style="0" customWidth="1"/>
    <col min="9" max="9" width="11.28125" style="0" customWidth="1"/>
    <col min="10" max="53" width="8.8515625" style="0" customWidth="1"/>
    <col min="54" max="54" width="26.00390625" style="0" customWidth="1"/>
    <col min="55" max="55" width="8.421875" style="0" customWidth="1"/>
    <col min="56" max="56" width="11.7109375" style="0" customWidth="1"/>
    <col min="57" max="57" width="10.140625" style="0" customWidth="1"/>
    <col min="58" max="58" width="11.7109375" style="0" customWidth="1"/>
    <col min="59" max="59" width="11.421875" style="0" customWidth="1"/>
    <col min="60" max="60" width="10.140625" style="0" customWidth="1"/>
    <col min="61" max="61" width="9.7109375" style="0" customWidth="1"/>
    <col min="62" max="63" width="11.7109375" style="0" customWidth="1"/>
    <col min="64" max="66" width="26.00390625" style="0" customWidth="1"/>
    <col min="67" max="16384" width="8.8515625" style="0" customWidth="1"/>
  </cols>
  <sheetData>
    <row r="1" spans="2:63" ht="23.25" customHeight="1" thickBot="1">
      <c r="B1" s="420" t="s">
        <v>247</v>
      </c>
      <c r="C1" s="421"/>
      <c r="D1" s="421"/>
      <c r="E1" s="421"/>
      <c r="F1" s="421"/>
      <c r="G1" s="421"/>
      <c r="H1" s="421"/>
      <c r="I1" s="422"/>
      <c r="BC1" s="338" t="s">
        <v>152</v>
      </c>
      <c r="BD1" s="339" t="s">
        <v>250</v>
      </c>
      <c r="BE1" s="340" t="s">
        <v>150</v>
      </c>
      <c r="BF1" s="341" t="s">
        <v>252</v>
      </c>
      <c r="BG1" s="342" t="s">
        <v>251</v>
      </c>
      <c r="BH1" s="342" t="s">
        <v>176</v>
      </c>
      <c r="BI1" s="345" t="s">
        <v>63</v>
      </c>
      <c r="BJ1" s="283" t="s">
        <v>62</v>
      </c>
      <c r="BK1" s="351"/>
    </row>
    <row r="2" spans="2:66" s="13" customFormat="1" ht="32.25" customHeight="1" thickBot="1">
      <c r="B2" s="416" t="s">
        <v>242</v>
      </c>
      <c r="C2" s="400"/>
      <c r="D2" s="413" t="s">
        <v>185</v>
      </c>
      <c r="E2" s="414"/>
      <c r="F2" s="414"/>
      <c r="G2" s="415"/>
      <c r="H2" s="399" t="s">
        <v>323</v>
      </c>
      <c r="I2" s="400"/>
      <c r="BB2" s="13" t="s">
        <v>562</v>
      </c>
      <c r="BC2" s="18">
        <v>0.5759061460339695</v>
      </c>
      <c r="BD2" s="18">
        <v>0.6719821400095678</v>
      </c>
      <c r="BE2" s="349">
        <v>0.7146078431372549</v>
      </c>
      <c r="BF2" s="18">
        <v>0.6719821400095678</v>
      </c>
      <c r="BG2" s="18">
        <v>0.284375</v>
      </c>
      <c r="BH2" s="18">
        <v>0.809499618999238</v>
      </c>
      <c r="BI2" s="5">
        <v>0.7081326912787587</v>
      </c>
      <c r="BJ2" s="18">
        <v>0.5726545034975121</v>
      </c>
      <c r="BK2" s="18"/>
      <c r="BL2" s="348"/>
      <c r="BM2" s="348"/>
      <c r="BN2" s="348"/>
    </row>
    <row r="3" spans="1:66" s="13" customFormat="1" ht="60" customHeight="1" thickBot="1">
      <c r="A3" t="s">
        <v>49</v>
      </c>
      <c r="B3" s="364" t="s">
        <v>242</v>
      </c>
      <c r="C3" s="100" t="s">
        <v>260</v>
      </c>
      <c r="D3" s="364" t="s">
        <v>185</v>
      </c>
      <c r="E3" s="99" t="s">
        <v>41</v>
      </c>
      <c r="F3" s="99" t="s">
        <v>39</v>
      </c>
      <c r="G3" s="100" t="s">
        <v>40</v>
      </c>
      <c r="H3" s="356" t="s">
        <v>106</v>
      </c>
      <c r="I3" s="355" t="s">
        <v>107</v>
      </c>
      <c r="J3"/>
      <c r="K3"/>
      <c r="L3"/>
      <c r="M3"/>
      <c r="N3"/>
      <c r="O3" t="s">
        <v>35</v>
      </c>
      <c r="P3" t="s">
        <v>36</v>
      </c>
      <c r="Q3" t="s">
        <v>37</v>
      </c>
      <c r="R3"/>
      <c r="S3"/>
      <c r="T3"/>
      <c r="U3" t="s">
        <v>260</v>
      </c>
      <c r="V3" s="168" t="s">
        <v>102</v>
      </c>
      <c r="W3"/>
      <c r="X3"/>
      <c r="Y3"/>
      <c r="Z3" s="168" t="s">
        <v>38</v>
      </c>
      <c r="AA3"/>
      <c r="AB3"/>
      <c r="AC3"/>
      <c r="AD3" s="168" t="s">
        <v>39</v>
      </c>
      <c r="AE3"/>
      <c r="AF3"/>
      <c r="AG3"/>
      <c r="AH3" s="168" t="s">
        <v>40</v>
      </c>
      <c r="AI3"/>
      <c r="AJ3"/>
      <c r="AK3"/>
      <c r="AL3" t="s">
        <v>41</v>
      </c>
      <c r="AM3"/>
      <c r="AN3"/>
      <c r="AO3"/>
      <c r="AP3" t="s">
        <v>42</v>
      </c>
      <c r="BB3" s="13" t="s">
        <v>568</v>
      </c>
      <c r="BC3" s="18">
        <v>0.41831466147101803</v>
      </c>
      <c r="BD3" s="18">
        <v>0.6394746577876433</v>
      </c>
      <c r="BE3" s="349">
        <v>0.4340567612687813</v>
      </c>
      <c r="BF3" s="18">
        <v>0.6394746577876433</v>
      </c>
      <c r="BG3" s="18">
        <v>0.08681268537531371</v>
      </c>
      <c r="BH3" s="18">
        <v>0.781578947368421</v>
      </c>
      <c r="BI3" s="5">
        <v>0.6609852906841</v>
      </c>
      <c r="BJ3" s="18">
        <v>0.34010091302258527</v>
      </c>
      <c r="BK3" s="18"/>
      <c r="BL3" s="348"/>
      <c r="BM3" s="348"/>
      <c r="BN3" s="348"/>
    </row>
    <row r="4" spans="1:66" s="13" customFormat="1" ht="12.75">
      <c r="A4" s="365" t="s">
        <v>44</v>
      </c>
      <c r="B4" s="354">
        <v>0.5759061460339695</v>
      </c>
      <c r="C4" s="227">
        <v>0.6719821400095678</v>
      </c>
      <c r="D4" s="357">
        <v>0.7146078431372549</v>
      </c>
      <c r="E4" s="358">
        <v>0.7539955492615821</v>
      </c>
      <c r="F4" s="358">
        <v>0.284375</v>
      </c>
      <c r="G4" s="359">
        <v>0.809499618999238</v>
      </c>
      <c r="H4" s="357">
        <v>0.47436359702891756</v>
      </c>
      <c r="I4" s="362">
        <v>0.5726545034975121</v>
      </c>
      <c r="J4" s="348"/>
      <c r="K4" s="348"/>
      <c r="L4" s="348"/>
      <c r="M4" s="349"/>
      <c r="O4" s="348">
        <v>7289</v>
      </c>
      <c r="P4" s="348">
        <v>10200</v>
      </c>
      <c r="Q4" s="349">
        <v>0.7146078431372549</v>
      </c>
      <c r="R4" s="13" t="s">
        <v>562</v>
      </c>
      <c r="S4" s="348">
        <v>4214</v>
      </c>
      <c r="T4" s="348">
        <v>6271</v>
      </c>
      <c r="U4" s="18">
        <v>0.6719821400095678</v>
      </c>
      <c r="V4" s="18">
        <v>0.47436359702891756</v>
      </c>
      <c r="W4" s="13" t="s">
        <v>562</v>
      </c>
      <c r="X4" s="13">
        <v>2364</v>
      </c>
      <c r="Y4" s="13">
        <v>5151</v>
      </c>
      <c r="Z4" s="18">
        <v>0.4589400116482236</v>
      </c>
      <c r="AA4" s="13" t="s">
        <v>562</v>
      </c>
      <c r="AB4" s="13">
        <v>364</v>
      </c>
      <c r="AC4" s="13">
        <v>1280</v>
      </c>
      <c r="AD4" s="18">
        <v>0.284375</v>
      </c>
      <c r="AE4" s="13" t="s">
        <v>562</v>
      </c>
      <c r="AF4" s="13">
        <v>3187</v>
      </c>
      <c r="AG4" s="13">
        <v>3937</v>
      </c>
      <c r="AH4" s="18">
        <v>0.809499618999238</v>
      </c>
      <c r="AI4" s="350" t="s">
        <v>562</v>
      </c>
      <c r="AJ4" s="350">
        <v>3727</v>
      </c>
      <c r="AK4" s="350">
        <v>4943</v>
      </c>
      <c r="AL4" s="18">
        <f aca="true" t="shared" si="0" ref="AL4:AL9">AJ4/AK4</f>
        <v>0.7539955492615821</v>
      </c>
      <c r="AM4" s="13" t="s">
        <v>562</v>
      </c>
      <c r="AN4" s="13">
        <v>10</v>
      </c>
      <c r="AO4" s="13">
        <v>38</v>
      </c>
      <c r="AP4" s="18">
        <v>0.2631578947368421</v>
      </c>
      <c r="BB4" s="13" t="s">
        <v>571</v>
      </c>
      <c r="BC4" s="18">
        <v>0.3915959341926019</v>
      </c>
      <c r="BD4" s="18">
        <v>0.6217870257037944</v>
      </c>
      <c r="BE4" s="349">
        <v>0.34221160911094783</v>
      </c>
      <c r="BF4" s="18">
        <v>0.6217870257037944</v>
      </c>
      <c r="BG4" s="18">
        <v>0.07500399808092116</v>
      </c>
      <c r="BH4" s="18">
        <v>0.7861936720997124</v>
      </c>
      <c r="BI4" s="18">
        <v>0.6535782140595313</v>
      </c>
      <c r="BJ4" s="18">
        <v>0.5531287685917191</v>
      </c>
      <c r="BK4" s="18"/>
      <c r="BL4" s="348"/>
      <c r="BM4" s="348"/>
      <c r="BN4" s="348"/>
    </row>
    <row r="5" spans="1:66" s="13" customFormat="1" ht="12.75">
      <c r="A5" s="366" t="s">
        <v>45</v>
      </c>
      <c r="B5" s="354">
        <v>0.41831466147101803</v>
      </c>
      <c r="C5" s="227">
        <v>0.6394746577876433</v>
      </c>
      <c r="D5" s="354">
        <v>0.4340567612687813</v>
      </c>
      <c r="E5" s="360">
        <v>0.6977848101265823</v>
      </c>
      <c r="F5" s="360">
        <v>0.08681268537531371</v>
      </c>
      <c r="G5" s="227">
        <v>0.781578947368421</v>
      </c>
      <c r="H5" s="354">
        <v>0.515857760691975</v>
      </c>
      <c r="I5" s="363">
        <v>0.34010091302258527</v>
      </c>
      <c r="J5" s="348"/>
      <c r="K5" s="348"/>
      <c r="L5" s="348"/>
      <c r="M5" s="349"/>
      <c r="O5" s="348">
        <v>8060</v>
      </c>
      <c r="P5" s="348">
        <v>18569</v>
      </c>
      <c r="Q5" s="349">
        <v>0.4340567612687813</v>
      </c>
      <c r="R5" s="13" t="s">
        <v>568</v>
      </c>
      <c r="S5" s="348">
        <v>3457</v>
      </c>
      <c r="T5" s="348">
        <v>5406</v>
      </c>
      <c r="U5" s="18">
        <v>0.6394746577876433</v>
      </c>
      <c r="V5" s="18">
        <v>0.515857760691975</v>
      </c>
      <c r="W5" s="13" t="s">
        <v>568</v>
      </c>
      <c r="X5" s="13">
        <v>5131</v>
      </c>
      <c r="Y5" s="13">
        <v>15124</v>
      </c>
      <c r="Z5" s="18">
        <v>0.33926209997355194</v>
      </c>
      <c r="AA5" s="13" t="s">
        <v>568</v>
      </c>
      <c r="AB5" s="13">
        <v>761</v>
      </c>
      <c r="AC5" s="13">
        <v>8766</v>
      </c>
      <c r="AD5" s="18">
        <v>0.08681268537531371</v>
      </c>
      <c r="AE5" s="13" t="s">
        <v>568</v>
      </c>
      <c r="AF5" s="13">
        <v>5049</v>
      </c>
      <c r="AG5" s="13">
        <v>6460</v>
      </c>
      <c r="AH5" s="18">
        <v>0.781578947368421</v>
      </c>
      <c r="AI5" s="350" t="s">
        <v>568</v>
      </c>
      <c r="AJ5" s="350">
        <v>2205</v>
      </c>
      <c r="AK5" s="350">
        <v>3160</v>
      </c>
      <c r="AL5" s="18">
        <f t="shared" si="0"/>
        <v>0.6977848101265823</v>
      </c>
      <c r="AM5" s="13" t="s">
        <v>568</v>
      </c>
      <c r="AN5" s="13">
        <v>41</v>
      </c>
      <c r="AO5" s="13">
        <v>175</v>
      </c>
      <c r="AP5" s="18">
        <v>0.2342857142857143</v>
      </c>
      <c r="BB5" s="13" t="s">
        <v>578</v>
      </c>
      <c r="BC5" s="18">
        <v>0.38289980503114746</v>
      </c>
      <c r="BD5" s="18">
        <v>0.59472049689441</v>
      </c>
      <c r="BE5" s="349">
        <v>0.40391459074733094</v>
      </c>
      <c r="BF5" s="18">
        <v>0.59472049689441</v>
      </c>
      <c r="BG5" s="18">
        <v>0.14049184319454588</v>
      </c>
      <c r="BH5" s="18">
        <v>0.6873010258224266</v>
      </c>
      <c r="BI5" s="18">
        <v>0.5841269841269842</v>
      </c>
      <c r="BJ5" s="18">
        <v>0.49433296952396943</v>
      </c>
      <c r="BK5" s="18"/>
      <c r="BL5" s="348"/>
      <c r="BM5" s="348"/>
      <c r="BN5" s="348"/>
    </row>
    <row r="6" spans="1:66" s="13" customFormat="1" ht="12.75">
      <c r="A6" s="366" t="s">
        <v>46</v>
      </c>
      <c r="B6" s="354">
        <v>0.3915959341926019</v>
      </c>
      <c r="C6" s="227">
        <v>0.6217870257037944</v>
      </c>
      <c r="D6" s="354">
        <v>0.34221160911094783</v>
      </c>
      <c r="E6" s="360">
        <v>0.7117884356790677</v>
      </c>
      <c r="F6" s="360">
        <v>0.07500399808092116</v>
      </c>
      <c r="G6" s="227">
        <v>0.7861936720997124</v>
      </c>
      <c r="H6" s="354">
        <v>0.5007369690473</v>
      </c>
      <c r="I6" s="363">
        <v>0.5531287685917191</v>
      </c>
      <c r="J6" s="348"/>
      <c r="K6" s="348"/>
      <c r="L6" s="348"/>
      <c r="M6" s="349"/>
      <c r="O6" s="348">
        <v>3726</v>
      </c>
      <c r="P6" s="348">
        <v>10888</v>
      </c>
      <c r="Q6" s="349">
        <v>0.34221160911094783</v>
      </c>
      <c r="R6" s="13" t="s">
        <v>571</v>
      </c>
      <c r="S6" s="348">
        <v>2540</v>
      </c>
      <c r="T6" s="348">
        <v>4085</v>
      </c>
      <c r="U6" s="18">
        <v>0.6217870257037944</v>
      </c>
      <c r="V6" s="18">
        <v>0.5007369690473</v>
      </c>
      <c r="W6" s="13" t="s">
        <v>571</v>
      </c>
      <c r="X6" s="13">
        <v>1197</v>
      </c>
      <c r="Y6" s="13">
        <v>5458</v>
      </c>
      <c r="Z6" s="18">
        <v>0.2193111029681202</v>
      </c>
      <c r="AA6" s="13" t="s">
        <v>571</v>
      </c>
      <c r="AB6" s="13">
        <v>469</v>
      </c>
      <c r="AC6" s="13">
        <v>6253</v>
      </c>
      <c r="AD6" s="18">
        <v>0.07500399808092116</v>
      </c>
      <c r="AE6" s="13" t="s">
        <v>571</v>
      </c>
      <c r="AF6" s="13">
        <v>1640</v>
      </c>
      <c r="AG6" s="13">
        <v>2086</v>
      </c>
      <c r="AH6" s="18">
        <v>0.7861936720997124</v>
      </c>
      <c r="AI6" s="350" t="s">
        <v>571</v>
      </c>
      <c r="AJ6" s="350">
        <v>1588</v>
      </c>
      <c r="AK6" s="350">
        <v>2231</v>
      </c>
      <c r="AL6" s="18">
        <f t="shared" si="0"/>
        <v>0.7117884356790677</v>
      </c>
      <c r="AM6" s="13" t="s">
        <v>571</v>
      </c>
      <c r="AN6" s="13">
        <v>23</v>
      </c>
      <c r="AO6" s="13">
        <v>307</v>
      </c>
      <c r="AP6" s="18">
        <v>0.0749185667752443</v>
      </c>
      <c r="BB6" s="235" t="s">
        <v>580</v>
      </c>
      <c r="BC6" s="18">
        <v>0.30226293103448276</v>
      </c>
      <c r="BD6" s="18">
        <v>0.572107765451664</v>
      </c>
      <c r="BE6" s="349">
        <v>0.25326435082532645</v>
      </c>
      <c r="BF6" s="18">
        <v>0.572107765451664</v>
      </c>
      <c r="BG6" s="18">
        <v>0.14009186351706038</v>
      </c>
      <c r="BH6" s="18">
        <v>0.7404921700223713</v>
      </c>
      <c r="BI6" s="18">
        <v>0.539198606271777</v>
      </c>
      <c r="BJ6" s="18">
        <v>0.38955317809943363</v>
      </c>
      <c r="BK6" s="18"/>
      <c r="BL6" s="348"/>
      <c r="BM6" s="348"/>
      <c r="BN6" s="348"/>
    </row>
    <row r="7" spans="1:66" s="13" customFormat="1" ht="12.75">
      <c r="A7" s="366" t="s">
        <v>47</v>
      </c>
      <c r="B7" s="354">
        <v>0.38289980503114746</v>
      </c>
      <c r="C7" s="227">
        <v>0.59472049689441</v>
      </c>
      <c r="D7" s="354">
        <v>0.40391459074733094</v>
      </c>
      <c r="E7" s="360">
        <v>0.5493197278911565</v>
      </c>
      <c r="F7" s="360">
        <v>0.14049184319454588</v>
      </c>
      <c r="G7" s="227">
        <v>0.6873010258224266</v>
      </c>
      <c r="H7" s="354">
        <v>0.6760137687851566</v>
      </c>
      <c r="I7" s="363">
        <v>0.49433296952396943</v>
      </c>
      <c r="J7" s="348"/>
      <c r="K7" s="348"/>
      <c r="L7" s="348"/>
      <c r="M7" s="349"/>
      <c r="O7" s="348">
        <v>3859</v>
      </c>
      <c r="P7" s="348">
        <v>9554</v>
      </c>
      <c r="Q7" s="349">
        <v>0.40391459074733094</v>
      </c>
      <c r="R7" s="13" t="s">
        <v>578</v>
      </c>
      <c r="S7" s="348">
        <v>4596</v>
      </c>
      <c r="T7" s="348">
        <v>7728</v>
      </c>
      <c r="U7" s="18">
        <v>0.59472049689441</v>
      </c>
      <c r="V7" s="18">
        <v>0.6760137687851566</v>
      </c>
      <c r="W7" s="13" t="s">
        <v>578</v>
      </c>
      <c r="X7" s="13">
        <v>3456</v>
      </c>
      <c r="Y7" s="13">
        <v>13301</v>
      </c>
      <c r="Z7" s="18">
        <v>0.25983008796331103</v>
      </c>
      <c r="AA7" s="13" t="s">
        <v>578</v>
      </c>
      <c r="AB7" s="13">
        <v>577</v>
      </c>
      <c r="AC7" s="13">
        <v>4107</v>
      </c>
      <c r="AD7" s="18">
        <v>0.14049184319454588</v>
      </c>
      <c r="AE7" s="13" t="s">
        <v>578</v>
      </c>
      <c r="AF7" s="13">
        <v>1943</v>
      </c>
      <c r="AG7" s="13">
        <v>2827</v>
      </c>
      <c r="AH7" s="18">
        <v>0.6873010258224266</v>
      </c>
      <c r="AI7" s="350" t="s">
        <v>578</v>
      </c>
      <c r="AJ7" s="350">
        <v>1292</v>
      </c>
      <c r="AK7" s="350">
        <v>2352</v>
      </c>
      <c r="AL7" s="18">
        <f t="shared" si="0"/>
        <v>0.5493197278911565</v>
      </c>
      <c r="AM7" s="13" t="s">
        <v>578</v>
      </c>
      <c r="AN7" s="13">
        <v>42</v>
      </c>
      <c r="AO7" s="13">
        <v>260</v>
      </c>
      <c r="AP7" s="18">
        <v>0.16153846153846155</v>
      </c>
      <c r="BB7" s="352" t="s">
        <v>247</v>
      </c>
      <c r="BC7" s="18">
        <v>0.42739981360671014</v>
      </c>
      <c r="BD7" s="18">
        <v>0.628829650512002</v>
      </c>
      <c r="BE7" s="18">
        <v>0.44982166322507977</v>
      </c>
      <c r="BF7" s="18">
        <v>0.628829650512002</v>
      </c>
      <c r="BG7" s="18">
        <f>BE7/BF7</f>
        <v>0.7153315096685224</v>
      </c>
      <c r="BH7" s="18">
        <v>0.7710858665989719</v>
      </c>
      <c r="BI7" s="18">
        <v>0.6493944914800128</v>
      </c>
      <c r="BJ7" s="18">
        <v>0.47084191305023504</v>
      </c>
      <c r="BK7" s="18"/>
      <c r="BL7" s="352"/>
      <c r="BM7" s="352"/>
      <c r="BN7" s="352"/>
    </row>
    <row r="8" spans="1:66" s="13" customFormat="1" ht="12.75">
      <c r="A8" s="368" t="s">
        <v>48</v>
      </c>
      <c r="B8" s="369">
        <v>0.30226293103448276</v>
      </c>
      <c r="C8" s="370">
        <v>0.572107765451664</v>
      </c>
      <c r="D8" s="369">
        <v>0.25326435082532645</v>
      </c>
      <c r="E8" s="371">
        <v>0.4990328820116054</v>
      </c>
      <c r="F8" s="371">
        <v>0.14009186351706038</v>
      </c>
      <c r="G8" s="370">
        <v>0.7404921700223713</v>
      </c>
      <c r="H8" s="369">
        <v>0.3530522341095028</v>
      </c>
      <c r="I8" s="372">
        <v>0.38955317809943363</v>
      </c>
      <c r="J8" s="348"/>
      <c r="K8" s="348"/>
      <c r="L8" s="348"/>
      <c r="M8" s="349"/>
      <c r="O8" s="348">
        <v>1028</v>
      </c>
      <c r="P8" s="348">
        <v>4059</v>
      </c>
      <c r="Q8" s="349">
        <v>0.25326435082532645</v>
      </c>
      <c r="R8" s="13" t="s">
        <v>580</v>
      </c>
      <c r="S8" s="348">
        <v>361</v>
      </c>
      <c r="T8" s="348">
        <v>631</v>
      </c>
      <c r="U8" s="18">
        <v>0.572107765451664</v>
      </c>
      <c r="V8" s="18">
        <v>0.3530522341095028</v>
      </c>
      <c r="W8" s="13" t="s">
        <v>580</v>
      </c>
      <c r="X8" s="13">
        <v>200</v>
      </c>
      <c r="Y8" s="13">
        <v>1225</v>
      </c>
      <c r="Z8" s="18">
        <v>0.16326530612244897</v>
      </c>
      <c r="AA8" s="13" t="s">
        <v>580</v>
      </c>
      <c r="AB8" s="13">
        <v>427</v>
      </c>
      <c r="AC8" s="13">
        <v>3048</v>
      </c>
      <c r="AD8" s="18">
        <v>0.14009186351706038</v>
      </c>
      <c r="AE8" s="13" t="s">
        <v>580</v>
      </c>
      <c r="AF8" s="13">
        <v>331</v>
      </c>
      <c r="AG8" s="13">
        <v>447</v>
      </c>
      <c r="AH8" s="18">
        <v>0.7404921700223713</v>
      </c>
      <c r="AI8" s="350" t="s">
        <v>580</v>
      </c>
      <c r="AJ8" s="350">
        <v>258</v>
      </c>
      <c r="AK8" s="350">
        <v>517</v>
      </c>
      <c r="AL8" s="18">
        <f t="shared" si="0"/>
        <v>0.4990328820116054</v>
      </c>
      <c r="AM8" s="13" t="s">
        <v>580</v>
      </c>
      <c r="AN8" s="13">
        <v>6</v>
      </c>
      <c r="AO8" s="13">
        <v>38</v>
      </c>
      <c r="AP8" s="18">
        <v>0.15789473684210525</v>
      </c>
      <c r="BB8" s="352"/>
      <c r="BC8" s="352"/>
      <c r="BD8" s="352"/>
      <c r="BE8" s="352"/>
      <c r="BF8" s="352"/>
      <c r="BG8" s="352"/>
      <c r="BH8" s="352"/>
      <c r="BI8" s="352"/>
      <c r="BJ8" s="352"/>
      <c r="BK8" s="352"/>
      <c r="BL8" s="352"/>
      <c r="BM8" s="352"/>
      <c r="BN8" s="352"/>
    </row>
    <row r="9" spans="1:66" ht="13.5" thickBot="1">
      <c r="A9" s="367" t="s">
        <v>247</v>
      </c>
      <c r="B9" s="174">
        <v>0.42739981360671014</v>
      </c>
      <c r="C9" s="175">
        <v>0.628829650512002</v>
      </c>
      <c r="D9" s="174">
        <v>0.44982166322507977</v>
      </c>
      <c r="E9" s="361">
        <v>0.6869650836931</v>
      </c>
      <c r="F9" s="249">
        <v>0.1107700179073932</v>
      </c>
      <c r="G9" s="175">
        <v>0.7710858665989719</v>
      </c>
      <c r="H9" s="174">
        <v>0.5345196006060842</v>
      </c>
      <c r="I9" s="177">
        <v>0.47084191305023504</v>
      </c>
      <c r="J9" s="47"/>
      <c r="K9" s="47"/>
      <c r="L9" s="47"/>
      <c r="M9" s="170"/>
      <c r="N9" s="170"/>
      <c r="O9" s="47">
        <f>SUM(O4:O8)</f>
        <v>23962</v>
      </c>
      <c r="P9" s="47">
        <f>SUM(P4:P8)</f>
        <v>53270</v>
      </c>
      <c r="Q9" s="5">
        <f>O9/P9</f>
        <v>0.44982166322507977</v>
      </c>
      <c r="S9" s="47">
        <f>SUM(S4:S8)</f>
        <v>15168</v>
      </c>
      <c r="T9" s="47">
        <f>SUM(T4:T8)</f>
        <v>24121</v>
      </c>
      <c r="U9" s="5">
        <f>S9/T9</f>
        <v>0.628829650512002</v>
      </c>
      <c r="AB9">
        <f>SUM(AB4:AB8)</f>
        <v>2598</v>
      </c>
      <c r="AC9">
        <f>SUM(AC4:AC8)</f>
        <v>23454</v>
      </c>
      <c r="AD9" s="5">
        <f>AB9/AC9</f>
        <v>0.1107700179073932</v>
      </c>
      <c r="AF9">
        <f>SUM(AF4:AF8)</f>
        <v>12150</v>
      </c>
      <c r="AG9">
        <f>SUM(AG4:AG8)</f>
        <v>15757</v>
      </c>
      <c r="AH9" s="5">
        <f>AF9/AG9</f>
        <v>0.7710858665989719</v>
      </c>
      <c r="AJ9" s="101">
        <f>SUM(AJ4:AJ8)</f>
        <v>9070</v>
      </c>
      <c r="AK9" s="101">
        <f>SUM(AK4:AK8)</f>
        <v>13203</v>
      </c>
      <c r="AL9" s="353">
        <f t="shared" si="0"/>
        <v>0.6869650836931</v>
      </c>
      <c r="BB9" s="47"/>
      <c r="BC9" s="47"/>
      <c r="BD9" s="47"/>
      <c r="BE9" s="47"/>
      <c r="BF9" s="47"/>
      <c r="BG9" s="47"/>
      <c r="BH9" s="47"/>
      <c r="BI9" s="47"/>
      <c r="BJ9" s="47"/>
      <c r="BK9" s="47"/>
      <c r="BL9" s="47"/>
      <c r="BM9" s="47"/>
      <c r="BN9" s="47"/>
    </row>
    <row r="10" spans="2:66" ht="83.25" customHeight="1">
      <c r="B10" s="335" t="s">
        <v>2</v>
      </c>
      <c r="C10" s="335"/>
      <c r="D10" s="335"/>
      <c r="E10" s="335"/>
      <c r="F10" s="335"/>
      <c r="G10" s="335"/>
      <c r="H10" s="373"/>
      <c r="I10" s="373"/>
      <c r="BB10" s="47"/>
      <c r="BC10" s="47"/>
      <c r="BD10" s="47"/>
      <c r="BE10" s="47"/>
      <c r="BF10" s="47"/>
      <c r="BG10" s="47"/>
      <c r="BH10" s="47"/>
      <c r="BI10" s="47"/>
      <c r="BJ10" s="47"/>
      <c r="BK10" s="47"/>
      <c r="BL10" s="47"/>
      <c r="BM10" s="47"/>
      <c r="BN10" s="47"/>
    </row>
    <row r="11" spans="2:66" ht="12.75">
      <c r="B11" t="s">
        <v>50</v>
      </c>
      <c r="J11" s="5"/>
      <c r="BB11" s="47"/>
      <c r="BC11" s="47"/>
      <c r="BD11" s="47"/>
      <c r="BE11" s="47"/>
      <c r="BF11" s="47"/>
      <c r="BG11" s="47"/>
      <c r="BH11" s="47"/>
      <c r="BI11" s="47"/>
      <c r="BJ11" s="47"/>
      <c r="BK11" s="47"/>
      <c r="BL11" s="47"/>
      <c r="BM11" s="47"/>
      <c r="BN11" s="47"/>
    </row>
    <row r="12" spans="10:66" ht="12.75">
      <c r="J12" s="5"/>
      <c r="BB12" s="47"/>
      <c r="BC12" s="47"/>
      <c r="BD12" s="47"/>
      <c r="BE12" s="47"/>
      <c r="BF12" s="47"/>
      <c r="BG12" s="47"/>
      <c r="BH12" s="47"/>
      <c r="BI12" s="47"/>
      <c r="BJ12" s="47"/>
      <c r="BK12" s="47"/>
      <c r="BL12" s="47"/>
      <c r="BM12" s="47"/>
      <c r="BN12" s="47"/>
    </row>
    <row r="13" spans="10:66" ht="12.75">
      <c r="J13" s="5"/>
      <c r="BB13" s="47"/>
      <c r="BC13" s="47"/>
      <c r="BD13" s="47"/>
      <c r="BE13" s="47"/>
      <c r="BF13" s="47"/>
      <c r="BG13" s="47"/>
      <c r="BH13" s="47"/>
      <c r="BI13" s="47"/>
      <c r="BJ13" s="47"/>
      <c r="BK13" s="47"/>
      <c r="BL13" s="47"/>
      <c r="BM13" s="47"/>
      <c r="BN13" s="47"/>
    </row>
    <row r="14" spans="10:66" ht="12.75">
      <c r="J14" s="5"/>
      <c r="BB14" s="47"/>
      <c r="BC14" s="47"/>
      <c r="BD14" s="47"/>
      <c r="BE14" s="47"/>
      <c r="BF14" s="47"/>
      <c r="BG14" s="47"/>
      <c r="BH14" s="47"/>
      <c r="BI14" s="47"/>
      <c r="BJ14" s="47"/>
      <c r="BK14" s="47"/>
      <c r="BL14" s="47"/>
      <c r="BM14" s="47"/>
      <c r="BN14" s="47"/>
    </row>
    <row r="15" spans="10:66" ht="12.75">
      <c r="J15" s="5"/>
      <c r="BB15" s="47"/>
      <c r="BC15" s="47"/>
      <c r="BD15" s="47"/>
      <c r="BE15" s="47"/>
      <c r="BF15" s="47"/>
      <c r="BG15" s="47"/>
      <c r="BH15" s="47"/>
      <c r="BI15" s="47"/>
      <c r="BJ15" s="47"/>
      <c r="BK15" s="47"/>
      <c r="BL15" s="47"/>
      <c r="BM15" s="47"/>
      <c r="BN15" s="47"/>
    </row>
    <row r="16" spans="10:66" ht="12.75">
      <c r="J16" s="5"/>
      <c r="BB16" s="47"/>
      <c r="BC16" s="47"/>
      <c r="BD16" s="47"/>
      <c r="BE16" s="47"/>
      <c r="BF16" s="47"/>
      <c r="BG16" s="47"/>
      <c r="BH16" s="47"/>
      <c r="BI16" s="47"/>
      <c r="BJ16" s="47"/>
      <c r="BK16" s="47"/>
      <c r="BL16" s="47"/>
      <c r="BM16" s="47"/>
      <c r="BN16" s="47"/>
    </row>
    <row r="17" spans="54:66" ht="12.75">
      <c r="BB17" s="47"/>
      <c r="BC17" s="47"/>
      <c r="BD17" s="47"/>
      <c r="BE17" s="47"/>
      <c r="BF17" s="47"/>
      <c r="BG17" s="47"/>
      <c r="BH17" s="47"/>
      <c r="BI17" s="47"/>
      <c r="BJ17" s="47"/>
      <c r="BK17" s="47"/>
      <c r="BL17" s="47"/>
      <c r="BM17" s="47"/>
      <c r="BN17" s="47"/>
    </row>
  </sheetData>
  <mergeCells count="5">
    <mergeCell ref="D2:G2"/>
    <mergeCell ref="B2:C2"/>
    <mergeCell ref="B1:I1"/>
    <mergeCell ref="B10:I10"/>
    <mergeCell ref="H2:I2"/>
  </mergeCells>
  <printOptions/>
  <pageMargins left="0.75" right="0.48"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C1:N5"/>
  <sheetViews>
    <sheetView workbookViewId="0" topLeftCell="A6">
      <selection activeCell="H21" sqref="H21"/>
    </sheetView>
  </sheetViews>
  <sheetFormatPr defaultColWidth="11.421875" defaultRowHeight="12.75"/>
  <cols>
    <col min="1" max="2" width="8.8515625" style="0" customWidth="1"/>
    <col min="3" max="3" width="22.28125" style="0" customWidth="1"/>
    <col min="4" max="4" width="12.8515625" style="0" bestFit="1" customWidth="1"/>
    <col min="5" max="5" width="12.7109375" style="0" customWidth="1"/>
    <col min="6" max="10" width="8.8515625" style="0" customWidth="1"/>
    <col min="11" max="11" width="18.421875" style="0" customWidth="1"/>
    <col min="12" max="16384" width="8.8515625" style="0" customWidth="1"/>
  </cols>
  <sheetData>
    <row r="1" spans="3:13" ht="12.75">
      <c r="C1" s="27"/>
      <c r="D1" s="27">
        <v>1980</v>
      </c>
      <c r="E1" s="27">
        <v>2003</v>
      </c>
      <c r="K1" s="27"/>
      <c r="L1" s="27">
        <v>1980</v>
      </c>
      <c r="M1" s="27">
        <v>2003</v>
      </c>
    </row>
    <row r="2" spans="3:13" ht="42.75" customHeight="1">
      <c r="C2" s="43" t="s">
        <v>324</v>
      </c>
      <c r="D2" s="4">
        <v>44764</v>
      </c>
      <c r="E2" s="4">
        <v>298332</v>
      </c>
      <c r="K2" s="26" t="s">
        <v>313</v>
      </c>
      <c r="L2" s="41">
        <v>44764</v>
      </c>
      <c r="M2" s="41">
        <v>298332</v>
      </c>
    </row>
    <row r="3" spans="3:13" ht="39.75" customHeight="1">
      <c r="C3" s="40" t="s">
        <v>325</v>
      </c>
      <c r="D3" s="4">
        <v>607393</v>
      </c>
      <c r="E3" s="4">
        <v>1105404</v>
      </c>
      <c r="K3" s="26" t="s">
        <v>314</v>
      </c>
      <c r="L3" s="42">
        <v>0.06863991339508738</v>
      </c>
      <c r="M3" s="42">
        <v>0.21252714185573357</v>
      </c>
    </row>
    <row r="4" spans="11:12" ht="26.25" customHeight="1">
      <c r="K4" s="40" t="s">
        <v>315</v>
      </c>
      <c r="L4" s="20">
        <v>0.213</v>
      </c>
    </row>
    <row r="5" spans="11:14" ht="25.5">
      <c r="K5" s="40" t="s">
        <v>316</v>
      </c>
      <c r="L5" s="20">
        <f>100%-L4</f>
        <v>0.787</v>
      </c>
      <c r="N5" s="41">
        <v>298332</v>
      </c>
    </row>
  </sheetData>
  <printOptions/>
  <pageMargins left="0.75" right="0.75" top="1" bottom="1" header="0.5" footer="0.5"/>
  <pageSetup horizontalDpi="600" verticalDpi="600" orientation="portrait"/>
  <drawing r:id="rId1"/>
</worksheet>
</file>

<file path=xl/worksheets/sheet4.xml><?xml version="1.0" encoding="utf-8"?>
<worksheet xmlns="http://schemas.openxmlformats.org/spreadsheetml/2006/main" xmlns:r="http://schemas.openxmlformats.org/officeDocument/2006/relationships">
  <dimension ref="A2:M28"/>
  <sheetViews>
    <sheetView workbookViewId="0" topLeftCell="A1">
      <selection activeCell="G12" sqref="G12"/>
    </sheetView>
  </sheetViews>
  <sheetFormatPr defaultColWidth="11.421875" defaultRowHeight="12.75"/>
  <cols>
    <col min="1" max="1" width="8.8515625" style="0" customWidth="1"/>
    <col min="2" max="2" width="25.00390625" style="0" customWidth="1"/>
    <col min="3" max="3" width="11.7109375" style="0" customWidth="1"/>
    <col min="4" max="5" width="11.421875" style="0" customWidth="1"/>
    <col min="6" max="6" width="12.7109375" style="0" customWidth="1"/>
    <col min="7" max="7" width="16.00390625" style="0" bestFit="1" customWidth="1"/>
    <col min="8" max="9" width="8.8515625" style="0" customWidth="1"/>
    <col min="10" max="10" width="12.7109375" style="0" customWidth="1"/>
    <col min="11" max="11" width="11.00390625" style="0" customWidth="1"/>
    <col min="12" max="12" width="12.8515625" style="0" bestFit="1" customWidth="1"/>
    <col min="13" max="16384" width="8.8515625" style="0" customWidth="1"/>
  </cols>
  <sheetData>
    <row r="2" spans="2:6" ht="12.75">
      <c r="B2" s="373" t="s">
        <v>158</v>
      </c>
      <c r="C2" s="373"/>
      <c r="D2" s="373"/>
      <c r="E2" s="373"/>
      <c r="F2" s="373"/>
    </row>
    <row r="3" ht="13.5" thickBot="1"/>
    <row r="4" spans="2:7" ht="13.5" thickBot="1">
      <c r="B4" s="64"/>
      <c r="C4" s="347">
        <v>2003</v>
      </c>
      <c r="D4" s="347"/>
      <c r="E4" s="376">
        <v>1980</v>
      </c>
      <c r="F4" s="346"/>
      <c r="G4" s="24"/>
    </row>
    <row r="5" spans="2:6" ht="25.5">
      <c r="B5" s="48"/>
      <c r="C5" s="39" t="s">
        <v>303</v>
      </c>
      <c r="D5" s="65" t="s">
        <v>160</v>
      </c>
      <c r="E5" s="39" t="s">
        <v>303</v>
      </c>
      <c r="F5" s="62" t="s">
        <v>160</v>
      </c>
    </row>
    <row r="6" spans="1:8" ht="12.75">
      <c r="A6" s="47"/>
      <c r="B6" s="29" t="s">
        <v>311</v>
      </c>
      <c r="C6" s="52">
        <v>0.315</v>
      </c>
      <c r="D6" s="59">
        <v>298332</v>
      </c>
      <c r="E6" s="52">
        <v>0.133</v>
      </c>
      <c r="F6" s="51">
        <v>44764</v>
      </c>
      <c r="G6" s="4"/>
      <c r="H6" s="44"/>
    </row>
    <row r="7" spans="1:7" ht="12.75">
      <c r="A7" s="47"/>
      <c r="B7" s="25" t="s">
        <v>306</v>
      </c>
      <c r="C7" s="52">
        <v>0.419</v>
      </c>
      <c r="D7" s="59">
        <v>234317</v>
      </c>
      <c r="E7" s="52">
        <v>0.188</v>
      </c>
      <c r="F7" s="51">
        <v>27243</v>
      </c>
      <c r="G7" s="4"/>
    </row>
    <row r="8" spans="1:10" ht="12.75">
      <c r="A8" s="10">
        <f>35.4-31.5</f>
        <v>3.8999999999999986</v>
      </c>
      <c r="B8" s="29" t="s">
        <v>307</v>
      </c>
      <c r="C8" s="52">
        <v>0.11776183559995893</v>
      </c>
      <c r="D8" s="4">
        <v>16054</v>
      </c>
      <c r="E8" s="52">
        <v>0.063</v>
      </c>
      <c r="F8" s="51">
        <v>6583</v>
      </c>
      <c r="G8" s="4"/>
      <c r="J8" s="10"/>
    </row>
    <row r="9" spans="1:10" ht="12.75">
      <c r="A9" s="47"/>
      <c r="B9" s="29" t="s">
        <v>309</v>
      </c>
      <c r="C9" s="52">
        <v>0.39413648472482005</v>
      </c>
      <c r="D9" s="4">
        <v>27815</v>
      </c>
      <c r="E9" s="52">
        <v>0.326</v>
      </c>
      <c r="F9" s="51">
        <v>7447</v>
      </c>
      <c r="G9" s="4"/>
      <c r="J9" s="10"/>
    </row>
    <row r="10" spans="1:10" ht="12.75">
      <c r="A10" s="47"/>
      <c r="B10" s="36" t="s">
        <v>308</v>
      </c>
      <c r="C10" s="57">
        <v>0.11042589019861494</v>
      </c>
      <c r="D10" s="4">
        <v>19804</v>
      </c>
      <c r="E10" s="66">
        <v>0.042</v>
      </c>
      <c r="F10" s="68">
        <v>2433</v>
      </c>
      <c r="G10" s="4"/>
      <c r="J10" s="10"/>
    </row>
    <row r="11" spans="1:13" ht="12.75">
      <c r="A11" s="47"/>
      <c r="B11" s="29" t="s">
        <v>312</v>
      </c>
      <c r="C11" s="56">
        <v>0.354</v>
      </c>
      <c r="D11" s="53">
        <v>1105404</v>
      </c>
      <c r="E11" s="63">
        <v>0.188</v>
      </c>
      <c r="F11" s="51">
        <v>607393</v>
      </c>
      <c r="G11" s="171">
        <f>D11-F11</f>
        <v>498011</v>
      </c>
      <c r="J11" s="10"/>
      <c r="K11" s="4"/>
      <c r="L11" s="4"/>
      <c r="M11" s="10"/>
    </row>
    <row r="12" spans="1:13" ht="12.75">
      <c r="A12" s="47"/>
      <c r="B12" s="25" t="s">
        <v>306</v>
      </c>
      <c r="C12" s="52">
        <v>0.496</v>
      </c>
      <c r="D12" s="59">
        <v>165520</v>
      </c>
      <c r="E12" s="63">
        <v>0.259</v>
      </c>
      <c r="F12" s="51">
        <v>36174</v>
      </c>
      <c r="G12" s="44">
        <f>(D13-F13)/G11</f>
        <v>0.580934959267968</v>
      </c>
      <c r="J12" s="10"/>
      <c r="K12" s="4"/>
      <c r="L12" s="4"/>
      <c r="M12" s="10"/>
    </row>
    <row r="13" spans="1:13" ht="12.75">
      <c r="A13" s="47"/>
      <c r="B13" s="29" t="s">
        <v>307</v>
      </c>
      <c r="C13" s="52">
        <v>0.2435694127255266</v>
      </c>
      <c r="D13" s="59">
        <v>537423</v>
      </c>
      <c r="E13" s="42">
        <v>0.099</v>
      </c>
      <c r="F13" s="51">
        <v>248111</v>
      </c>
      <c r="G13" s="4"/>
      <c r="J13" s="47"/>
      <c r="K13" s="4"/>
      <c r="L13" s="4"/>
      <c r="M13" s="10"/>
    </row>
    <row r="14" spans="1:7" ht="12.75">
      <c r="A14" s="47"/>
      <c r="B14" s="29" t="s">
        <v>309</v>
      </c>
      <c r="C14" s="52">
        <v>0.7254974577990706</v>
      </c>
      <c r="D14" s="59">
        <v>368285</v>
      </c>
      <c r="E14" s="63">
        <v>0.575</v>
      </c>
      <c r="F14" s="51">
        <v>307390</v>
      </c>
      <c r="G14" s="44"/>
    </row>
    <row r="15" spans="2:7" ht="12.75">
      <c r="B15" s="36" t="s">
        <v>308</v>
      </c>
      <c r="C15" s="57">
        <v>0.29853469075501676</v>
      </c>
      <c r="D15" s="69">
        <v>10146</v>
      </c>
      <c r="E15" s="84">
        <v>0.177</v>
      </c>
      <c r="F15" s="68">
        <v>2308</v>
      </c>
      <c r="G15" s="47"/>
    </row>
    <row r="16" spans="2:6" ht="13.5" thickBot="1">
      <c r="B16" s="30" t="s">
        <v>262</v>
      </c>
      <c r="C16" s="34"/>
      <c r="D16" s="60"/>
      <c r="E16" s="34"/>
      <c r="F16" s="32"/>
    </row>
    <row r="17" spans="2:8" ht="30" customHeight="1">
      <c r="B17" s="375" t="s">
        <v>310</v>
      </c>
      <c r="C17" s="334"/>
      <c r="D17" s="334"/>
      <c r="E17" s="334"/>
      <c r="F17" s="334"/>
      <c r="H17" s="47"/>
    </row>
    <row r="18" spans="2:6" ht="24.75" customHeight="1">
      <c r="B18" s="375" t="s">
        <v>161</v>
      </c>
      <c r="C18" s="373"/>
      <c r="D18" s="373"/>
      <c r="E18" s="373"/>
      <c r="F18" s="373"/>
    </row>
    <row r="19" spans="2:6" ht="49.5" customHeight="1">
      <c r="B19" s="374" t="s">
        <v>159</v>
      </c>
      <c r="C19" s="373"/>
      <c r="D19" s="373"/>
      <c r="E19" s="373"/>
      <c r="F19" s="373"/>
    </row>
    <row r="21" ht="12.75">
      <c r="B21" s="2"/>
    </row>
    <row r="22" ht="12.75">
      <c r="B22" s="2"/>
    </row>
    <row r="23" ht="12.75">
      <c r="B23" s="2"/>
    </row>
    <row r="26" ht="12.75">
      <c r="B26" s="2"/>
    </row>
    <row r="27" ht="12.75">
      <c r="B27" s="2"/>
    </row>
    <row r="28" ht="12.75">
      <c r="B28" s="2"/>
    </row>
  </sheetData>
  <mergeCells count="6">
    <mergeCell ref="B2:F2"/>
    <mergeCell ref="B19:F19"/>
    <mergeCell ref="B18:F18"/>
    <mergeCell ref="E4:F4"/>
    <mergeCell ref="C4:D4"/>
    <mergeCell ref="B17:F1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5:V34"/>
  <sheetViews>
    <sheetView workbookViewId="0" topLeftCell="D19">
      <selection activeCell="N8" sqref="N8"/>
    </sheetView>
  </sheetViews>
  <sheetFormatPr defaultColWidth="11.421875" defaultRowHeight="12.75"/>
  <cols>
    <col min="1" max="1" width="24.421875" style="0" customWidth="1"/>
    <col min="2" max="18" width="8.8515625" style="0" customWidth="1"/>
    <col min="19" max="19" width="15.421875" style="0" customWidth="1"/>
    <col min="20" max="20" width="8.8515625" style="0" customWidth="1"/>
    <col min="21" max="21" width="11.421875" style="0" customWidth="1"/>
    <col min="22" max="16384" width="8.8515625" style="0" customWidth="1"/>
  </cols>
  <sheetData>
    <row r="5" spans="1:3" ht="12.75">
      <c r="A5" s="27"/>
      <c r="B5" s="27"/>
      <c r="C5" s="27"/>
    </row>
    <row r="6" spans="1:3" ht="12.75">
      <c r="A6" s="123"/>
      <c r="B6" s="27"/>
      <c r="C6" s="27"/>
    </row>
    <row r="7" spans="1:21" ht="12.75">
      <c r="A7" s="27" t="s">
        <v>305</v>
      </c>
      <c r="B7" s="125">
        <v>0.7854236220050146</v>
      </c>
      <c r="C7" s="27"/>
      <c r="S7" s="29" t="s">
        <v>311</v>
      </c>
      <c r="T7" s="52">
        <v>0.315</v>
      </c>
      <c r="U7" s="59">
        <v>298332</v>
      </c>
    </row>
    <row r="8" spans="1:22" ht="12.75">
      <c r="A8" s="123" t="s">
        <v>177</v>
      </c>
      <c r="B8" s="125">
        <v>0.05381253100572517</v>
      </c>
      <c r="C8" s="27"/>
      <c r="S8" s="25" t="s">
        <v>306</v>
      </c>
      <c r="T8" s="52">
        <v>0.419</v>
      </c>
      <c r="U8" s="59">
        <v>234317</v>
      </c>
      <c r="V8" s="5">
        <f>U8/298332</f>
        <v>0.7854236220050146</v>
      </c>
    </row>
    <row r="9" spans="1:22" ht="12.75">
      <c r="A9" s="123" t="s">
        <v>176</v>
      </c>
      <c r="B9" s="125">
        <v>0.0932350535644852</v>
      </c>
      <c r="C9" s="27"/>
      <c r="S9" s="29" t="s">
        <v>307</v>
      </c>
      <c r="T9" s="52">
        <v>0.11776183559995893</v>
      </c>
      <c r="U9" s="4">
        <v>16054</v>
      </c>
      <c r="V9" s="5">
        <f>U9/298332</f>
        <v>0.05381253100572517</v>
      </c>
    </row>
    <row r="10" spans="1:22" ht="12.75">
      <c r="A10" s="123" t="s">
        <v>175</v>
      </c>
      <c r="B10" s="125">
        <v>0.06638241958623278</v>
      </c>
      <c r="C10" s="27"/>
      <c r="S10" s="29" t="s">
        <v>309</v>
      </c>
      <c r="T10" s="52">
        <v>0.39413648472482005</v>
      </c>
      <c r="U10" s="4">
        <v>27815</v>
      </c>
      <c r="V10" s="5">
        <f>U10/298332</f>
        <v>0.0932350535644852</v>
      </c>
    </row>
    <row r="11" spans="1:22" ht="12.75">
      <c r="A11" s="123"/>
      <c r="B11" s="124"/>
      <c r="C11" s="27"/>
      <c r="S11" s="36" t="s">
        <v>308</v>
      </c>
      <c r="T11" s="57">
        <v>0.11042589019861494</v>
      </c>
      <c r="U11" s="4">
        <v>19804</v>
      </c>
      <c r="V11" s="5">
        <f>U11/298332</f>
        <v>0.06638241958623278</v>
      </c>
    </row>
    <row r="12" spans="1:22" ht="12.75">
      <c r="A12" s="123"/>
      <c r="B12" s="124"/>
      <c r="C12" s="27"/>
      <c r="V12" s="137">
        <f>SUM(V8:V11)</f>
        <v>0.9988536261614578</v>
      </c>
    </row>
    <row r="13" ht="12.75">
      <c r="C13" s="27"/>
    </row>
    <row r="15" spans="18:20" ht="12.75">
      <c r="R15">
        <v>79</v>
      </c>
      <c r="S15">
        <v>0.23</v>
      </c>
      <c r="T15">
        <f>R15*S15</f>
        <v>18.17</v>
      </c>
    </row>
    <row r="16" spans="18:20" ht="12.75">
      <c r="R16">
        <v>15</v>
      </c>
      <c r="S16">
        <v>0.77</v>
      </c>
      <c r="T16">
        <f>R16*S16</f>
        <v>11.55</v>
      </c>
    </row>
    <row r="17" ht="12.75">
      <c r="T17">
        <f>SUM(T15:T16)</f>
        <v>29.720000000000002</v>
      </c>
    </row>
    <row r="18" spans="18:20" ht="12.75">
      <c r="R18">
        <v>9</v>
      </c>
      <c r="S18">
        <v>0.23</v>
      </c>
      <c r="T18">
        <f>R18*S18</f>
        <v>2.0700000000000003</v>
      </c>
    </row>
    <row r="19" spans="3:20" ht="12.75">
      <c r="C19" s="27"/>
      <c r="R19">
        <v>33</v>
      </c>
      <c r="S19">
        <v>0.77</v>
      </c>
      <c r="T19">
        <f>R19*S19</f>
        <v>25.41</v>
      </c>
    </row>
    <row r="20" spans="3:20" ht="12.75">
      <c r="C20" s="27"/>
      <c r="T20">
        <f>SUM(T18:T19)</f>
        <v>27.48</v>
      </c>
    </row>
    <row r="25" spans="19:21" ht="12.75">
      <c r="S25" s="29" t="s">
        <v>312</v>
      </c>
      <c r="T25" s="56">
        <v>0.354</v>
      </c>
      <c r="U25" s="53">
        <v>1105404</v>
      </c>
    </row>
    <row r="26" spans="19:22" ht="12.75">
      <c r="S26" s="25" t="s">
        <v>306</v>
      </c>
      <c r="T26" s="52">
        <v>0.496</v>
      </c>
      <c r="U26" s="59">
        <v>165520</v>
      </c>
      <c r="V26" s="10">
        <f>U26/1105404</f>
        <v>0.1497371096902128</v>
      </c>
    </row>
    <row r="27" spans="1:22" ht="12.75">
      <c r="A27" s="27" t="s">
        <v>305</v>
      </c>
      <c r="B27" s="126">
        <v>0.1497371096902128</v>
      </c>
      <c r="S27" s="29" t="s">
        <v>307</v>
      </c>
      <c r="T27" s="52">
        <v>0.2435694127255266</v>
      </c>
      <c r="U27" s="4">
        <v>537423</v>
      </c>
      <c r="V27" s="10">
        <f>U27/1105404</f>
        <v>0.48617790418706647</v>
      </c>
    </row>
    <row r="28" spans="1:22" ht="12.75">
      <c r="A28" s="123" t="s">
        <v>177</v>
      </c>
      <c r="B28" s="126">
        <v>0.49</v>
      </c>
      <c r="S28" s="29" t="s">
        <v>309</v>
      </c>
      <c r="T28" s="52">
        <v>0.7254974577990706</v>
      </c>
      <c r="U28" s="4">
        <v>368285</v>
      </c>
      <c r="V28" s="10">
        <f>U28/1105404</f>
        <v>0.3331677830006043</v>
      </c>
    </row>
    <row r="29" spans="1:22" ht="12.75">
      <c r="A29" s="123" t="s">
        <v>176</v>
      </c>
      <c r="B29" s="126">
        <v>0.33</v>
      </c>
      <c r="S29" s="36" t="s">
        <v>308</v>
      </c>
      <c r="T29" s="57">
        <v>0.29853469075501676</v>
      </c>
      <c r="U29" s="4">
        <v>10146</v>
      </c>
      <c r="V29" s="10">
        <f>U29/1105404</f>
        <v>0.009178544676878318</v>
      </c>
    </row>
    <row r="30" spans="1:22" ht="12.75">
      <c r="A30" s="128" t="s">
        <v>180</v>
      </c>
      <c r="B30" s="136" t="s">
        <v>186</v>
      </c>
      <c r="V30" s="10">
        <f>SUM(V26:V29)</f>
        <v>0.978261341554762</v>
      </c>
    </row>
    <row r="31" spans="1:2" ht="12.75">
      <c r="A31" s="123" t="s">
        <v>179</v>
      </c>
      <c r="B31" s="126">
        <v>0.02</v>
      </c>
    </row>
    <row r="34" ht="12.75">
      <c r="B34" s="137">
        <f>B27+B28+B29</f>
        <v>0.9697371096902128</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4:M71"/>
  <sheetViews>
    <sheetView workbookViewId="0" topLeftCell="A26">
      <selection activeCell="F4" sqref="F4"/>
    </sheetView>
  </sheetViews>
  <sheetFormatPr defaultColWidth="11.421875" defaultRowHeight="12.75"/>
  <cols>
    <col min="1" max="1" width="8.8515625" style="0" customWidth="1"/>
    <col min="2" max="2" width="23.140625" style="0" customWidth="1"/>
    <col min="3" max="3" width="12.00390625" style="0" customWidth="1"/>
    <col min="4" max="4" width="11.00390625" style="0" customWidth="1"/>
    <col min="5" max="7" width="8.8515625" style="0" customWidth="1"/>
    <col min="8" max="8" width="9.28125" style="0" bestFit="1" customWidth="1"/>
    <col min="9" max="9" width="12.00390625" style="0" bestFit="1" customWidth="1"/>
    <col min="10" max="10" width="11.421875" style="0" bestFit="1" customWidth="1"/>
    <col min="11" max="11" width="10.28125" style="0" bestFit="1" customWidth="1"/>
    <col min="12" max="12" width="8.8515625" style="0" customWidth="1"/>
    <col min="13" max="13" width="12.8515625" style="0" customWidth="1"/>
    <col min="14" max="16384" width="8.8515625" style="0" customWidth="1"/>
  </cols>
  <sheetData>
    <row r="3" ht="13.5" thickBot="1"/>
    <row r="4" spans="2:4" ht="13.5" thickBot="1">
      <c r="B4" s="35"/>
      <c r="C4" s="107">
        <v>2003</v>
      </c>
      <c r="D4" s="106">
        <v>1980</v>
      </c>
    </row>
    <row r="5" spans="2:4" ht="25.5">
      <c r="B5" s="48"/>
      <c r="C5" s="39" t="s">
        <v>303</v>
      </c>
      <c r="D5" s="127" t="s">
        <v>303</v>
      </c>
    </row>
    <row r="6" spans="2:4" ht="12.75">
      <c r="B6" s="322" t="s">
        <v>172</v>
      </c>
      <c r="C6" s="323">
        <v>0.315</v>
      </c>
      <c r="D6" s="324">
        <v>0.133</v>
      </c>
    </row>
    <row r="7" spans="2:4" ht="12.75">
      <c r="B7" s="25" t="s">
        <v>168</v>
      </c>
      <c r="C7" s="61">
        <v>0.45359846578934504</v>
      </c>
      <c r="D7" s="108">
        <v>0.2099374654358276</v>
      </c>
    </row>
    <row r="8" spans="2:4" ht="12.75">
      <c r="B8" s="25" t="s">
        <v>169</v>
      </c>
      <c r="C8" s="61">
        <v>0.3472241675128681</v>
      </c>
      <c r="D8" s="108">
        <v>0.14280109846998823</v>
      </c>
    </row>
    <row r="9" spans="2:4" ht="12.75">
      <c r="B9" s="25" t="s">
        <v>170</v>
      </c>
      <c r="C9" s="61">
        <v>0.23280662760153567</v>
      </c>
      <c r="D9" s="108">
        <v>0.10098416773641421</v>
      </c>
    </row>
    <row r="10" spans="2:4" ht="12.75">
      <c r="B10" s="74" t="s">
        <v>171</v>
      </c>
      <c r="C10" s="66">
        <v>0.07962960051566652</v>
      </c>
      <c r="D10" s="109">
        <v>0.05577342047930283</v>
      </c>
    </row>
    <row r="11" spans="2:4" ht="12.75">
      <c r="B11" s="118" t="s">
        <v>306</v>
      </c>
      <c r="C11" s="113">
        <v>0.419</v>
      </c>
      <c r="D11" s="119">
        <v>0.188</v>
      </c>
    </row>
    <row r="12" spans="2:7" ht="12.75">
      <c r="B12" s="25" t="s">
        <v>162</v>
      </c>
      <c r="C12" s="61">
        <v>0.46634149482461645</v>
      </c>
      <c r="D12" s="108">
        <v>0.2099374654358276</v>
      </c>
      <c r="F12" s="61">
        <f>C12-C13</f>
        <v>0.058378391315946965</v>
      </c>
      <c r="G12" s="20"/>
    </row>
    <row r="13" spans="2:7" ht="12.75">
      <c r="B13" s="25" t="s">
        <v>163</v>
      </c>
      <c r="C13" s="61">
        <v>0.4079631035086695</v>
      </c>
      <c r="D13" s="108">
        <v>0.14280109846998823</v>
      </c>
      <c r="F13" s="61">
        <f>C13-C14</f>
        <v>0.08990886650037294</v>
      </c>
      <c r="G13" s="20"/>
    </row>
    <row r="14" spans="2:7" ht="12.75">
      <c r="B14" s="25" t="s">
        <v>164</v>
      </c>
      <c r="C14" s="61">
        <v>0.31805423700829655</v>
      </c>
      <c r="D14" s="108">
        <v>0.10098416773641421</v>
      </c>
      <c r="F14" s="61">
        <f>C14-C15</f>
        <v>0.14059813192854853</v>
      </c>
      <c r="G14" s="20"/>
    </row>
    <row r="15" spans="2:7" ht="12.75">
      <c r="B15" s="25" t="s">
        <v>165</v>
      </c>
      <c r="C15" s="61">
        <v>0.17745610507974802</v>
      </c>
      <c r="D15" s="108">
        <v>0.05577342047930283</v>
      </c>
      <c r="F15" s="61"/>
      <c r="G15" s="20"/>
    </row>
    <row r="16" spans="2:12" ht="12.75">
      <c r="B16" s="117" t="s">
        <v>307</v>
      </c>
      <c r="C16" s="113">
        <v>0.118</v>
      </c>
      <c r="D16" s="119">
        <v>0.063</v>
      </c>
      <c r="L16" s="5"/>
    </row>
    <row r="17" spans="2:12" ht="12.75">
      <c r="B17" s="25" t="s">
        <v>162</v>
      </c>
      <c r="C17" s="61">
        <v>0.28120665742024964</v>
      </c>
      <c r="D17" s="108">
        <v>0.10060992669688322</v>
      </c>
      <c r="F17" s="42"/>
      <c r="L17" s="5"/>
    </row>
    <row r="18" spans="2:12" ht="12.75">
      <c r="B18" s="25" t="s">
        <v>163</v>
      </c>
      <c r="C18" s="61">
        <v>0.16640756369174148</v>
      </c>
      <c r="D18" s="108">
        <v>0.05420895904710064</v>
      </c>
      <c r="F18" s="42"/>
      <c r="L18" s="5"/>
    </row>
    <row r="19" spans="2:12" ht="12.75">
      <c r="B19" s="25" t="s">
        <v>164</v>
      </c>
      <c r="C19" s="61">
        <v>0.11715210355987055</v>
      </c>
      <c r="D19" s="108">
        <v>0.03567247434749673</v>
      </c>
      <c r="F19" s="42"/>
      <c r="L19" s="5"/>
    </row>
    <row r="20" spans="2:12" ht="12.75">
      <c r="B20" s="74" t="s">
        <v>165</v>
      </c>
      <c r="C20" s="66">
        <v>0.04656903077176238</v>
      </c>
      <c r="D20" s="109">
        <v>0.01627439538351812</v>
      </c>
      <c r="F20" s="42"/>
      <c r="L20" s="5"/>
    </row>
    <row r="21" spans="2:12" ht="12.75">
      <c r="B21" s="180" t="s">
        <v>309</v>
      </c>
      <c r="C21" s="113">
        <v>0.394</v>
      </c>
      <c r="D21" s="119">
        <v>0.326</v>
      </c>
      <c r="K21" s="5"/>
      <c r="L21" s="5"/>
    </row>
    <row r="22" spans="2:12" ht="12.75">
      <c r="B22" s="25" t="s">
        <v>162</v>
      </c>
      <c r="C22" s="61">
        <v>0.540574024365063</v>
      </c>
      <c r="D22" s="108">
        <v>0.5397260273972603</v>
      </c>
      <c r="K22" s="5"/>
      <c r="L22" s="5"/>
    </row>
    <row r="23" spans="2:12" ht="12.75">
      <c r="B23" s="25" t="s">
        <v>163</v>
      </c>
      <c r="C23" s="61">
        <v>0.4634404504847792</v>
      </c>
      <c r="D23" s="108">
        <v>0.346595160888002</v>
      </c>
      <c r="F23" s="20"/>
      <c r="I23" s="4"/>
      <c r="J23" s="47"/>
      <c r="K23" s="5"/>
      <c r="L23" s="5"/>
    </row>
    <row r="24" spans="2:12" ht="12.75">
      <c r="B24" s="25" t="s">
        <v>164</v>
      </c>
      <c r="C24" s="61">
        <v>0.39504596527068436</v>
      </c>
      <c r="D24" s="108">
        <v>0.2596248766041461</v>
      </c>
      <c r="F24" s="20"/>
      <c r="I24" s="10"/>
      <c r="J24" s="10"/>
      <c r="K24" s="5"/>
      <c r="L24" s="5"/>
    </row>
    <row r="25" spans="2:11" ht="12.75">
      <c r="B25" s="74" t="s">
        <v>165</v>
      </c>
      <c r="C25" s="66">
        <v>0.20536138849262958</v>
      </c>
      <c r="D25" s="109">
        <v>0.09582477754962354</v>
      </c>
      <c r="F25" s="20"/>
      <c r="K25" s="101"/>
    </row>
    <row r="26" spans="2:11" ht="12.75">
      <c r="B26" s="112" t="s">
        <v>308</v>
      </c>
      <c r="C26" s="57">
        <v>0.11</v>
      </c>
      <c r="D26" s="109">
        <v>0.042</v>
      </c>
      <c r="F26" s="20"/>
      <c r="K26" s="101"/>
    </row>
    <row r="27" spans="2:4" ht="12.75">
      <c r="B27" s="25" t="s">
        <v>162</v>
      </c>
      <c r="C27" s="61">
        <v>0.2737732011187389</v>
      </c>
      <c r="D27" s="108">
        <v>0.049357945425361156</v>
      </c>
    </row>
    <row r="28" spans="2:4" ht="12.75">
      <c r="B28" s="25" t="s">
        <v>163</v>
      </c>
      <c r="C28" s="61">
        <v>0.19819594782126007</v>
      </c>
      <c r="D28" s="108">
        <v>0.03874285714285714</v>
      </c>
    </row>
    <row r="29" spans="2:4" ht="12.75">
      <c r="B29" s="25" t="s">
        <v>164</v>
      </c>
      <c r="C29" s="61">
        <v>0.12346164313144446</v>
      </c>
      <c r="D29" s="108">
        <v>0.026961770623742453</v>
      </c>
    </row>
    <row r="30" spans="2:4" ht="12.75">
      <c r="B30" s="25" t="s">
        <v>165</v>
      </c>
      <c r="C30" s="61">
        <v>0.03134965412353432</v>
      </c>
      <c r="D30" s="108">
        <v>0.014090950681672614</v>
      </c>
    </row>
    <row r="31" spans="1:4" ht="12.75">
      <c r="A31" s="75"/>
      <c r="B31" s="322" t="s">
        <v>173</v>
      </c>
      <c r="C31" s="323">
        <v>0.354</v>
      </c>
      <c r="D31" s="324">
        <v>0.188</v>
      </c>
    </row>
    <row r="32" spans="1:7" ht="12.75">
      <c r="A32" s="75"/>
      <c r="B32" s="25" t="s">
        <v>168</v>
      </c>
      <c r="C32" s="61">
        <v>0.7192530242752186</v>
      </c>
      <c r="D32" s="108">
        <v>0.40640018696425145</v>
      </c>
      <c r="F32" s="61">
        <f>C32-C33</f>
        <v>0.24452916419328619</v>
      </c>
      <c r="G32" s="20"/>
    </row>
    <row r="33" spans="1:13" ht="12.75">
      <c r="A33" s="75"/>
      <c r="B33" s="25" t="s">
        <v>169</v>
      </c>
      <c r="C33" s="61">
        <v>0.47472386008193246</v>
      </c>
      <c r="D33" s="108">
        <v>0.1617970433543184</v>
      </c>
      <c r="F33" s="61">
        <f>C33-C34</f>
        <v>0.18402796855076664</v>
      </c>
      <c r="G33" s="20"/>
      <c r="M33" s="101"/>
    </row>
    <row r="34" spans="1:13" ht="12.75">
      <c r="A34" s="75"/>
      <c r="B34" s="25" t="s">
        <v>170</v>
      </c>
      <c r="C34" s="61">
        <v>0.2906958915311658</v>
      </c>
      <c r="D34" s="108">
        <v>0.09908051198573237</v>
      </c>
      <c r="F34" s="61">
        <f>C34-C35</f>
        <v>0.22689311585371028</v>
      </c>
      <c r="G34" s="20"/>
      <c r="M34" s="101"/>
    </row>
    <row r="35" spans="1:13" ht="12.75">
      <c r="A35" s="75"/>
      <c r="B35" s="74" t="s">
        <v>171</v>
      </c>
      <c r="C35" s="66">
        <v>0.06380277567745554</v>
      </c>
      <c r="D35" s="109">
        <v>0.023854550280349027</v>
      </c>
      <c r="E35" s="75"/>
      <c r="F35" s="61"/>
      <c r="G35" s="20"/>
      <c r="M35" s="101"/>
    </row>
    <row r="36" spans="1:13" ht="12.75">
      <c r="A36" s="75"/>
      <c r="B36" s="118" t="s">
        <v>306</v>
      </c>
      <c r="C36" s="113">
        <v>0.496</v>
      </c>
      <c r="D36" s="119">
        <v>0.259</v>
      </c>
      <c r="E36" s="75"/>
      <c r="M36" s="16"/>
    </row>
    <row r="37" spans="1:13" ht="12.75">
      <c r="A37" s="75"/>
      <c r="B37" s="25" t="s">
        <v>162</v>
      </c>
      <c r="C37" s="120">
        <v>0.6936390382469311</v>
      </c>
      <c r="D37" s="108">
        <v>0.4747126436781609</v>
      </c>
      <c r="M37" s="16"/>
    </row>
    <row r="38" spans="1:13" ht="12.75">
      <c r="A38" s="75"/>
      <c r="B38" s="25" t="s">
        <v>163</v>
      </c>
      <c r="C38" s="121">
        <v>0.504919790506825</v>
      </c>
      <c r="D38" s="108">
        <v>0.2348356858684397</v>
      </c>
      <c r="M38" s="16"/>
    </row>
    <row r="39" spans="1:13" ht="12.75">
      <c r="A39" s="75"/>
      <c r="B39" s="25" t="s">
        <v>164</v>
      </c>
      <c r="C39" s="121">
        <v>0.3628334616604013</v>
      </c>
      <c r="D39" s="108">
        <v>0.1654285196593586</v>
      </c>
      <c r="M39" s="16"/>
    </row>
    <row r="40" spans="1:13" ht="12.75">
      <c r="A40" s="75"/>
      <c r="B40" s="25" t="s">
        <v>165</v>
      </c>
      <c r="C40" s="122">
        <v>0.13057925713159302</v>
      </c>
      <c r="D40" s="108">
        <v>0.0728395061728395</v>
      </c>
      <c r="K40" s="5"/>
      <c r="M40" s="17"/>
    </row>
    <row r="41" spans="2:13" ht="12.75">
      <c r="B41" s="117" t="s">
        <v>307</v>
      </c>
      <c r="C41" s="113">
        <v>0.244</v>
      </c>
      <c r="D41" s="114">
        <v>0.099</v>
      </c>
      <c r="K41" s="5"/>
      <c r="M41" s="17"/>
    </row>
    <row r="42" spans="1:11" ht="12.75">
      <c r="A42" s="20"/>
      <c r="B42" s="25" t="s">
        <v>162</v>
      </c>
      <c r="C42" s="61">
        <v>0.6233511382908087</v>
      </c>
      <c r="D42" s="108">
        <v>0.2520294359286161</v>
      </c>
      <c r="F42" s="42"/>
      <c r="G42" s="63"/>
      <c r="K42" s="5"/>
    </row>
    <row r="43" spans="1:11" ht="12.75">
      <c r="A43" s="20"/>
      <c r="B43" s="25" t="s">
        <v>163</v>
      </c>
      <c r="C43" s="61">
        <v>0.3648422562141491</v>
      </c>
      <c r="D43" s="108">
        <v>0.0805695184425158</v>
      </c>
      <c r="F43" s="148"/>
      <c r="G43" s="63"/>
      <c r="K43" s="5"/>
    </row>
    <row r="44" spans="1:7" ht="12.75">
      <c r="A44" s="20"/>
      <c r="B44" s="25" t="s">
        <v>164</v>
      </c>
      <c r="C44" s="61">
        <v>0.20096559925391067</v>
      </c>
      <c r="D44" s="108">
        <v>0.041744626736001815</v>
      </c>
      <c r="F44" s="42"/>
      <c r="G44" s="63"/>
    </row>
    <row r="45" spans="1:7" ht="12.75">
      <c r="A45" s="20"/>
      <c r="B45" s="25" t="s">
        <v>165</v>
      </c>
      <c r="C45" s="61">
        <v>0.04053176506306909</v>
      </c>
      <c r="D45" s="108">
        <v>0.01194339200792802</v>
      </c>
      <c r="F45" s="42"/>
      <c r="G45" s="63"/>
    </row>
    <row r="46" spans="2:7" ht="12.75">
      <c r="B46" s="115" t="s">
        <v>309</v>
      </c>
      <c r="C46" s="113">
        <v>0.725</v>
      </c>
      <c r="D46" s="116">
        <v>0.575</v>
      </c>
      <c r="F46" s="27"/>
      <c r="G46" s="27"/>
    </row>
    <row r="47" spans="2:4" ht="12.75">
      <c r="B47" s="78" t="s">
        <v>162</v>
      </c>
      <c r="C47" s="42">
        <v>0.9214725457570715</v>
      </c>
      <c r="D47" s="108">
        <v>0.7563455398391096</v>
      </c>
    </row>
    <row r="48" spans="2:13" ht="12.75">
      <c r="B48" s="78" t="s">
        <v>163</v>
      </c>
      <c r="C48" s="42">
        <v>0.7833022603012338</v>
      </c>
      <c r="D48" s="108">
        <v>0.5436936843845581</v>
      </c>
      <c r="G48" s="4"/>
      <c r="H48" s="4"/>
      <c r="I48" s="4"/>
      <c r="J48" s="4"/>
      <c r="K48" s="4"/>
      <c r="M48" s="5"/>
    </row>
    <row r="49" spans="2:13" ht="12.75">
      <c r="B49" s="78" t="s">
        <v>164</v>
      </c>
      <c r="C49" s="42">
        <v>0.6212020521544964</v>
      </c>
      <c r="D49" s="108">
        <v>0.42147999703109923</v>
      </c>
      <c r="G49" s="4"/>
      <c r="H49" s="4"/>
      <c r="I49" s="4"/>
      <c r="J49" s="4"/>
      <c r="K49" s="4"/>
      <c r="M49" s="5"/>
    </row>
    <row r="50" spans="2:13" ht="12.75">
      <c r="B50" s="79" t="s">
        <v>165</v>
      </c>
      <c r="C50" s="84">
        <v>0.30666713676268376</v>
      </c>
      <c r="D50" s="109">
        <v>0.16805401051056812</v>
      </c>
      <c r="G50" s="4"/>
      <c r="H50" s="4"/>
      <c r="I50" s="4"/>
      <c r="J50" s="4"/>
      <c r="K50" s="4"/>
      <c r="M50" s="5"/>
    </row>
    <row r="51" spans="2:13" ht="12.75">
      <c r="B51" s="115" t="s">
        <v>308</v>
      </c>
      <c r="C51" s="113">
        <v>0.299</v>
      </c>
      <c r="D51" s="114">
        <v>0.177</v>
      </c>
      <c r="G51" s="4"/>
      <c r="H51" s="4"/>
      <c r="I51" s="4"/>
      <c r="J51" s="4"/>
      <c r="K51" s="4"/>
      <c r="M51" s="5"/>
    </row>
    <row r="52" spans="2:13" ht="12.75">
      <c r="B52" s="78" t="s">
        <v>162</v>
      </c>
      <c r="C52" s="61">
        <v>0.7632706890867128</v>
      </c>
      <c r="D52" s="108">
        <v>0.5549692172383466</v>
      </c>
      <c r="G52" s="4"/>
      <c r="H52" s="4"/>
      <c r="I52" s="4"/>
      <c r="J52" s="4"/>
      <c r="K52" s="4"/>
      <c r="M52" s="5"/>
    </row>
    <row r="53" spans="2:13" ht="12.75">
      <c r="B53" s="78" t="s">
        <v>163</v>
      </c>
      <c r="C53" s="61">
        <v>0.5007994096667077</v>
      </c>
      <c r="D53" s="108">
        <v>0.2617323679270582</v>
      </c>
      <c r="G53" s="4"/>
      <c r="H53" s="4"/>
      <c r="I53" s="4"/>
      <c r="J53" s="4"/>
      <c r="K53" s="4"/>
      <c r="M53" s="5"/>
    </row>
    <row r="54" spans="2:11" ht="12.75">
      <c r="B54" s="78" t="s">
        <v>164</v>
      </c>
      <c r="C54" s="61">
        <v>0.32656065959952885</v>
      </c>
      <c r="D54" s="108">
        <v>0.09012048192771084</v>
      </c>
      <c r="G54" s="4"/>
      <c r="H54" s="4"/>
      <c r="I54" s="4"/>
      <c r="J54" s="4"/>
      <c r="K54" s="4"/>
    </row>
    <row r="55" spans="2:11" ht="13.5" thickBot="1">
      <c r="B55" s="81" t="s">
        <v>165</v>
      </c>
      <c r="C55" s="103">
        <v>0.058827860403475186</v>
      </c>
      <c r="D55" s="110">
        <v>0.022062350119904078</v>
      </c>
      <c r="F55" s="5"/>
      <c r="G55" s="5"/>
      <c r="H55" s="4"/>
      <c r="I55" s="4"/>
      <c r="J55" s="4"/>
      <c r="K55" s="4"/>
    </row>
    <row r="56" spans="7:11" ht="12.75">
      <c r="G56" s="4"/>
      <c r="H56" s="4"/>
      <c r="I56" s="4"/>
      <c r="J56" s="4"/>
      <c r="K56" s="4"/>
    </row>
    <row r="57" spans="2:4" ht="66.75" customHeight="1">
      <c r="B57" s="335" t="s">
        <v>174</v>
      </c>
      <c r="C57" s="373"/>
      <c r="D57" s="373"/>
    </row>
    <row r="63" ht="12.75">
      <c r="E63" t="s">
        <v>299</v>
      </c>
    </row>
    <row r="64" ht="12.75">
      <c r="E64" t="s">
        <v>249</v>
      </c>
    </row>
    <row r="65" spans="7:9" ht="12.75">
      <c r="G65" t="s">
        <v>292</v>
      </c>
      <c r="I65" t="s">
        <v>262</v>
      </c>
    </row>
    <row r="66" spans="7:8" ht="12.75">
      <c r="G66">
        <v>1</v>
      </c>
      <c r="H66">
        <v>2</v>
      </c>
    </row>
    <row r="67" spans="5:10" ht="12.75">
      <c r="E67" t="s">
        <v>300</v>
      </c>
      <c r="F67">
        <v>70</v>
      </c>
      <c r="G67">
        <v>9451</v>
      </c>
      <c r="H67">
        <v>974</v>
      </c>
      <c r="I67">
        <v>10425</v>
      </c>
      <c r="J67">
        <f>H67/I67</f>
        <v>0.09342925659472422</v>
      </c>
    </row>
    <row r="68" spans="6:10" ht="12.75">
      <c r="F68">
        <v>71</v>
      </c>
      <c r="G68">
        <v>5234</v>
      </c>
      <c r="H68">
        <v>2550</v>
      </c>
      <c r="I68">
        <v>7784</v>
      </c>
      <c r="J68">
        <f>H68/I68</f>
        <v>0.3275950668036999</v>
      </c>
    </row>
    <row r="69" spans="6:10" ht="12.75">
      <c r="F69">
        <v>72</v>
      </c>
      <c r="G69">
        <v>252683</v>
      </c>
      <c r="H69">
        <v>173228</v>
      </c>
      <c r="I69">
        <v>425911</v>
      </c>
      <c r="J69">
        <f>H69/I69</f>
        <v>0.4067234703963974</v>
      </c>
    </row>
    <row r="70" spans="6:10" ht="12.75">
      <c r="F70">
        <v>73</v>
      </c>
      <c r="G70">
        <v>383183</v>
      </c>
      <c r="H70">
        <v>120219</v>
      </c>
      <c r="I70">
        <v>503402</v>
      </c>
      <c r="J70">
        <f>H70/I70</f>
        <v>0.23881311556171808</v>
      </c>
    </row>
    <row r="71" spans="5:10" ht="12.75">
      <c r="E71" t="s">
        <v>262</v>
      </c>
      <c r="G71">
        <v>650551</v>
      </c>
      <c r="H71">
        <v>296971</v>
      </c>
      <c r="I71">
        <v>947522</v>
      </c>
      <c r="J71">
        <f>H71/I71</f>
        <v>0.31341858025460095</v>
      </c>
    </row>
  </sheetData>
  <mergeCells count="1">
    <mergeCell ref="B57:D57"/>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69"/>
  <sheetViews>
    <sheetView workbookViewId="0" topLeftCell="A2">
      <selection activeCell="E13" sqref="E13"/>
    </sheetView>
  </sheetViews>
  <sheetFormatPr defaultColWidth="11.421875" defaultRowHeight="12.75"/>
  <cols>
    <col min="1" max="1" width="18.8515625" style="0" customWidth="1"/>
    <col min="2" max="2" width="12.00390625" style="0" customWidth="1"/>
    <col min="3" max="3" width="16.8515625" style="0" customWidth="1"/>
    <col min="4" max="7" width="20.140625" style="0" customWidth="1"/>
    <col min="8" max="8" width="17.7109375" style="0" bestFit="1" customWidth="1"/>
    <col min="9" max="10" width="8.8515625" style="0" customWidth="1"/>
    <col min="11" max="11" width="23.28125" style="0" customWidth="1"/>
    <col min="12" max="13" width="8.8515625" style="0" customWidth="1"/>
    <col min="14" max="14" width="11.421875" style="0" customWidth="1"/>
    <col min="15" max="15" width="12.00390625" style="0" customWidth="1"/>
    <col min="16" max="16" width="10.28125" style="0" customWidth="1"/>
    <col min="17" max="17" width="10.28125" style="0" bestFit="1" customWidth="1"/>
    <col min="18" max="16384" width="8.8515625" style="0" customWidth="1"/>
  </cols>
  <sheetData>
    <row r="1" spans="1:11" ht="12.75">
      <c r="A1" s="13"/>
      <c r="B1" s="13"/>
      <c r="C1" s="13"/>
      <c r="K1" s="13"/>
    </row>
    <row r="2" spans="1:11" ht="12.75">
      <c r="A2" s="13"/>
      <c r="B2" s="13"/>
      <c r="C2" s="13"/>
      <c r="K2" s="13"/>
    </row>
    <row r="3" spans="1:11" ht="12.75">
      <c r="A3" s="123"/>
      <c r="B3" s="63"/>
      <c r="K3" s="27"/>
    </row>
    <row r="5" ht="13.5" thickBot="1"/>
    <row r="6" spans="1:11" ht="81" thickBot="1">
      <c r="A6" s="188"/>
      <c r="B6" s="206" t="s">
        <v>108</v>
      </c>
      <c r="C6" s="207" t="s">
        <v>142</v>
      </c>
      <c r="D6" s="209" t="s">
        <v>22</v>
      </c>
      <c r="E6" s="326"/>
      <c r="F6" s="326"/>
      <c r="G6" s="326"/>
      <c r="K6" s="208" t="s">
        <v>21</v>
      </c>
    </row>
    <row r="7" spans="1:11" ht="15.75">
      <c r="A7" s="210" t="s">
        <v>241</v>
      </c>
      <c r="B7" s="189">
        <v>0.315</v>
      </c>
      <c r="C7" s="190">
        <v>0.561</v>
      </c>
      <c r="D7" s="192">
        <v>0.529</v>
      </c>
      <c r="E7" s="327"/>
      <c r="F7" s="327"/>
      <c r="G7" s="327"/>
      <c r="K7" s="191">
        <v>0.177</v>
      </c>
    </row>
    <row r="8" spans="1:11" ht="15.75">
      <c r="A8" s="211" t="s">
        <v>306</v>
      </c>
      <c r="B8" s="193">
        <v>0.419</v>
      </c>
      <c r="C8" s="194">
        <v>0.65</v>
      </c>
      <c r="D8" s="196">
        <v>0.728</v>
      </c>
      <c r="E8" s="327"/>
      <c r="F8" s="327"/>
      <c r="G8" s="327"/>
      <c r="K8" s="195">
        <v>0.272</v>
      </c>
    </row>
    <row r="9" spans="1:11" ht="16.5" thickBot="1">
      <c r="A9" s="212" t="s">
        <v>110</v>
      </c>
      <c r="B9" s="197">
        <v>0.1631372351527462</v>
      </c>
      <c r="C9" s="198">
        <v>0.221</v>
      </c>
      <c r="D9" s="200">
        <v>0.231</v>
      </c>
      <c r="E9" s="327"/>
      <c r="F9" s="327"/>
      <c r="G9" s="327"/>
      <c r="K9" s="199">
        <v>0.036</v>
      </c>
    </row>
    <row r="10" spans="1:16" ht="15.75">
      <c r="A10" s="213" t="s">
        <v>243</v>
      </c>
      <c r="B10" s="201">
        <v>0.354</v>
      </c>
      <c r="C10" s="190">
        <v>0.328</v>
      </c>
      <c r="D10" s="192">
        <v>0.4</v>
      </c>
      <c r="E10" s="327"/>
      <c r="F10" s="327"/>
      <c r="G10" s="327"/>
      <c r="K10" s="191">
        <v>0.116</v>
      </c>
      <c r="N10" s="4"/>
      <c r="O10" s="4"/>
      <c r="P10" s="4"/>
    </row>
    <row r="11" spans="1:16" ht="15.75">
      <c r="A11" s="214" t="s">
        <v>109</v>
      </c>
      <c r="B11" s="202">
        <v>0.496</v>
      </c>
      <c r="C11" s="194">
        <v>0.432</v>
      </c>
      <c r="D11" s="196">
        <v>0.586</v>
      </c>
      <c r="E11" s="327"/>
      <c r="F11" s="327"/>
      <c r="G11" s="327"/>
      <c r="K11" s="195">
        <v>0.213</v>
      </c>
      <c r="N11" s="4"/>
      <c r="O11" s="4"/>
      <c r="P11" s="4"/>
    </row>
    <row r="12" spans="1:16" ht="15.75">
      <c r="A12" s="215" t="s">
        <v>307</v>
      </c>
      <c r="B12" s="202">
        <v>0.2435694127255266</v>
      </c>
      <c r="C12" s="194">
        <v>0.3</v>
      </c>
      <c r="D12" s="196">
        <v>0.286</v>
      </c>
      <c r="E12" s="327"/>
      <c r="F12" s="327"/>
      <c r="G12" s="327"/>
      <c r="K12" s="195">
        <v>0.072</v>
      </c>
      <c r="N12" s="4"/>
      <c r="O12" s="4"/>
      <c r="P12" s="4"/>
    </row>
    <row r="13" spans="1:16" ht="16.5" thickBot="1">
      <c r="A13" s="216" t="s">
        <v>309</v>
      </c>
      <c r="B13" s="203">
        <v>0.7254974577990706</v>
      </c>
      <c r="C13" s="204">
        <v>0.318</v>
      </c>
      <c r="D13" s="200">
        <v>0.743</v>
      </c>
      <c r="E13" s="327"/>
      <c r="F13" s="327"/>
      <c r="G13" s="327"/>
      <c r="K13" s="205">
        <v>0.23</v>
      </c>
      <c r="N13" s="4"/>
      <c r="O13" s="4"/>
      <c r="P13" s="4"/>
    </row>
    <row r="14" spans="14:17" ht="12.75">
      <c r="N14" s="4"/>
      <c r="O14" s="4"/>
      <c r="P14" s="4"/>
      <c r="Q14" s="47"/>
    </row>
    <row r="15" ht="12.75">
      <c r="Q15" s="5"/>
    </row>
    <row r="17" spans="3:11" ht="12.75">
      <c r="C17" s="181"/>
      <c r="K17" s="181"/>
    </row>
    <row r="18" ht="12.75">
      <c r="H18" s="4"/>
    </row>
    <row r="19" ht="12.75">
      <c r="H19" s="4"/>
    </row>
    <row r="20" ht="12.75">
      <c r="H20" s="4"/>
    </row>
    <row r="21" ht="12.75">
      <c r="H21" s="47"/>
    </row>
    <row r="22" spans="8:9" ht="12.75">
      <c r="H22" s="4"/>
      <c r="I22" s="47"/>
    </row>
    <row r="23" spans="8:9" ht="12.75">
      <c r="H23" s="4"/>
      <c r="I23" s="47"/>
    </row>
    <row r="26" spans="4:7" ht="12.75">
      <c r="D26" s="17"/>
      <c r="E26" s="17"/>
      <c r="F26" s="17"/>
      <c r="G26" s="17"/>
    </row>
    <row r="27" spans="4:8" ht="12.75">
      <c r="D27" s="4"/>
      <c r="E27" s="4"/>
      <c r="F27" s="4"/>
      <c r="G27" s="4"/>
      <c r="H27" s="47"/>
    </row>
    <row r="28" ht="12.75">
      <c r="Q28" s="5"/>
    </row>
    <row r="29" spans="4:7" ht="12.75">
      <c r="D29" s="4"/>
      <c r="E29" s="4"/>
      <c r="F29" s="4"/>
      <c r="G29" s="4"/>
    </row>
    <row r="30" spans="2:14" ht="12.75">
      <c r="B30">
        <v>31000</v>
      </c>
      <c r="C30">
        <v>1.31</v>
      </c>
      <c r="D30" s="4">
        <f>(B30)*K30</f>
        <v>-7750</v>
      </c>
      <c r="E30" s="4"/>
      <c r="F30" s="4"/>
      <c r="G30" s="4"/>
      <c r="K30">
        <v>-0.25</v>
      </c>
      <c r="L30" s="187" t="s">
        <v>138</v>
      </c>
      <c r="N30" t="s">
        <v>139</v>
      </c>
    </row>
    <row r="31" spans="2:17" ht="12.75">
      <c r="B31">
        <v>105000</v>
      </c>
      <c r="C31">
        <v>1.31</v>
      </c>
      <c r="D31" s="4">
        <f>(B31)*K31</f>
        <v>15750</v>
      </c>
      <c r="E31" s="4"/>
      <c r="F31" s="4"/>
      <c r="G31" s="4"/>
      <c r="K31">
        <v>0.15</v>
      </c>
      <c r="Q31" t="s">
        <v>262</v>
      </c>
    </row>
    <row r="32" spans="4:16" ht="12.75">
      <c r="D32" s="47">
        <f>(SUM(D29:D31))</f>
        <v>8000</v>
      </c>
      <c r="E32" s="47"/>
      <c r="F32" s="47"/>
      <c r="G32" s="47"/>
      <c r="O32">
        <v>1</v>
      </c>
      <c r="P32">
        <v>2</v>
      </c>
    </row>
    <row r="33" spans="4:16" ht="12.75">
      <c r="D33">
        <v>1.312</v>
      </c>
      <c r="M33" t="s">
        <v>285</v>
      </c>
      <c r="N33">
        <v>101483</v>
      </c>
      <c r="O33">
        <v>268985</v>
      </c>
      <c r="P33">
        <v>370468</v>
      </c>
    </row>
    <row r="34" spans="4:16" ht="12.75">
      <c r="D34" s="10">
        <f>D32*D33</f>
        <v>10496</v>
      </c>
      <c r="E34" s="10"/>
      <c r="F34" s="10"/>
      <c r="G34" s="10"/>
      <c r="M34" t="s">
        <v>285</v>
      </c>
      <c r="N34">
        <v>427986</v>
      </c>
      <c r="O34">
        <v>379827</v>
      </c>
      <c r="P34">
        <v>807813</v>
      </c>
    </row>
    <row r="35" spans="13:16" ht="12.75">
      <c r="M35" t="s">
        <v>285</v>
      </c>
      <c r="N35">
        <v>443531</v>
      </c>
      <c r="O35">
        <v>175037</v>
      </c>
      <c r="P35">
        <v>618568</v>
      </c>
    </row>
    <row r="36" spans="13:16" ht="12.75">
      <c r="M36" t="s">
        <v>285</v>
      </c>
      <c r="N36">
        <v>736789</v>
      </c>
      <c r="O36">
        <v>47680</v>
      </c>
      <c r="P36">
        <v>784469</v>
      </c>
    </row>
    <row r="37" spans="13:17" ht="12.75">
      <c r="M37" t="s">
        <v>285</v>
      </c>
      <c r="N37">
        <v>1709789</v>
      </c>
      <c r="O37">
        <v>871529</v>
      </c>
      <c r="P37">
        <v>2581318</v>
      </c>
      <c r="Q37">
        <f>(P33+O34+O35+O36)/P37</f>
        <v>0.3769438713091529</v>
      </c>
    </row>
    <row r="41" spans="14:16" ht="12.75">
      <c r="N41" t="s">
        <v>140</v>
      </c>
      <c r="P41" t="s">
        <v>262</v>
      </c>
    </row>
    <row r="42" spans="14:15" ht="12.75">
      <c r="N42">
        <v>1</v>
      </c>
      <c r="O42">
        <v>2</v>
      </c>
    </row>
    <row r="43" spans="13:16" ht="12.75">
      <c r="M43" t="s">
        <v>285</v>
      </c>
      <c r="N43">
        <v>9439</v>
      </c>
      <c r="O43">
        <v>110761</v>
      </c>
      <c r="P43">
        <v>120200</v>
      </c>
    </row>
    <row r="44" spans="13:16" ht="12.75">
      <c r="M44" t="s">
        <v>285</v>
      </c>
      <c r="N44">
        <v>41378</v>
      </c>
      <c r="O44">
        <v>149570</v>
      </c>
      <c r="P44">
        <v>190948</v>
      </c>
    </row>
    <row r="45" spans="13:16" ht="12.75">
      <c r="M45" t="s">
        <v>285</v>
      </c>
      <c r="N45">
        <v>42750</v>
      </c>
      <c r="O45">
        <v>70107</v>
      </c>
      <c r="P45">
        <v>112857</v>
      </c>
    </row>
    <row r="46" spans="13:16" ht="12.75">
      <c r="M46" t="s">
        <v>285</v>
      </c>
      <c r="N46">
        <v>39330</v>
      </c>
      <c r="O46">
        <v>17396</v>
      </c>
      <c r="P46">
        <v>56726</v>
      </c>
    </row>
    <row r="47" spans="13:17" ht="12.75">
      <c r="M47" t="s">
        <v>285</v>
      </c>
      <c r="N47">
        <v>132897</v>
      </c>
      <c r="O47">
        <v>347834</v>
      </c>
      <c r="P47">
        <v>480731</v>
      </c>
      <c r="Q47">
        <f>(P43+O44+O45+O46)/P47</f>
        <v>0.7431869382253277</v>
      </c>
    </row>
    <row r="48" ht="12.75">
      <c r="O48" t="s">
        <v>242</v>
      </c>
    </row>
    <row r="49" spans="13:16" ht="12.75">
      <c r="M49" t="s">
        <v>285</v>
      </c>
      <c r="N49">
        <v>190039</v>
      </c>
      <c r="O49">
        <v>157762</v>
      </c>
      <c r="P49">
        <v>347801</v>
      </c>
    </row>
    <row r="50" spans="13:16" ht="12.75">
      <c r="M50" t="s">
        <v>285</v>
      </c>
      <c r="N50">
        <v>149141</v>
      </c>
      <c r="O50">
        <v>79331</v>
      </c>
      <c r="P50">
        <v>228472</v>
      </c>
    </row>
    <row r="51" spans="13:16" ht="12.75">
      <c r="M51" t="s">
        <v>285</v>
      </c>
      <c r="N51">
        <v>94921</v>
      </c>
      <c r="O51">
        <v>28804</v>
      </c>
      <c r="P51">
        <v>123725</v>
      </c>
    </row>
    <row r="52" spans="13:16" ht="12.75">
      <c r="M52" t="s">
        <v>285</v>
      </c>
      <c r="N52">
        <v>175626</v>
      </c>
      <c r="O52">
        <v>15195</v>
      </c>
      <c r="P52">
        <v>190821</v>
      </c>
    </row>
    <row r="53" spans="13:17" ht="12.75">
      <c r="M53" t="s">
        <v>285</v>
      </c>
      <c r="N53">
        <v>609727</v>
      </c>
      <c r="O53">
        <v>281092</v>
      </c>
      <c r="P53">
        <v>890819</v>
      </c>
      <c r="Q53" s="5">
        <f>(P49+O50+O51+O52)/P53</f>
        <v>0.5288739912372772</v>
      </c>
    </row>
    <row r="54" ht="12.75">
      <c r="Q54" s="5"/>
    </row>
    <row r="55" spans="15:17" ht="12.75">
      <c r="O55" t="s">
        <v>141</v>
      </c>
      <c r="Q55" s="5"/>
    </row>
    <row r="56" spans="14:17" ht="12.75">
      <c r="N56" t="s">
        <v>292</v>
      </c>
      <c r="P56" t="s">
        <v>262</v>
      </c>
      <c r="Q56" s="5"/>
    </row>
    <row r="57" spans="14:17" ht="12.75">
      <c r="N57">
        <v>1</v>
      </c>
      <c r="O57">
        <v>2</v>
      </c>
      <c r="Q57" s="5"/>
    </row>
    <row r="58" spans="13:17" ht="12.75">
      <c r="M58" t="s">
        <v>285</v>
      </c>
      <c r="N58">
        <v>165757</v>
      </c>
      <c r="O58">
        <v>144848</v>
      </c>
      <c r="P58">
        <v>310605</v>
      </c>
      <c r="Q58" s="5"/>
    </row>
    <row r="59" spans="13:17" ht="12.75">
      <c r="M59" t="s">
        <v>285</v>
      </c>
      <c r="N59">
        <v>81128</v>
      </c>
      <c r="O59">
        <v>55904</v>
      </c>
      <c r="P59">
        <v>137032</v>
      </c>
      <c r="Q59" s="5"/>
    </row>
    <row r="60" spans="13:17" ht="12.75">
      <c r="M60" t="s">
        <v>285</v>
      </c>
      <c r="N60">
        <v>33043</v>
      </c>
      <c r="O60">
        <v>15411</v>
      </c>
      <c r="P60">
        <v>48454</v>
      </c>
      <c r="Q60" s="5"/>
    </row>
    <row r="61" spans="13:17" ht="12.75">
      <c r="M61" t="s">
        <v>285</v>
      </c>
      <c r="N61">
        <v>30685</v>
      </c>
      <c r="O61">
        <v>6620</v>
      </c>
      <c r="P61">
        <v>37305</v>
      </c>
      <c r="Q61" s="5"/>
    </row>
    <row r="62" spans="13:17" ht="12.75">
      <c r="M62" t="s">
        <v>285</v>
      </c>
      <c r="N62">
        <v>310613</v>
      </c>
      <c r="O62">
        <v>222783</v>
      </c>
      <c r="P62">
        <v>533396</v>
      </c>
      <c r="Q62" s="5">
        <f>(P58+O59+O60+O61)/P62</f>
        <v>0.728426909838094</v>
      </c>
    </row>
    <row r="63" ht="12.75">
      <c r="Q63" s="5"/>
    </row>
    <row r="64" spans="13:17" ht="12.75">
      <c r="M64">
        <v>1</v>
      </c>
      <c r="N64">
        <v>2</v>
      </c>
      <c r="Q64" s="5"/>
    </row>
    <row r="65" spans="13:17" ht="12.75">
      <c r="M65" t="s">
        <v>285</v>
      </c>
      <c r="N65">
        <v>24282</v>
      </c>
      <c r="O65">
        <v>12914</v>
      </c>
      <c r="P65">
        <v>37196</v>
      </c>
      <c r="Q65" s="5"/>
    </row>
    <row r="66" spans="13:17" ht="12.75">
      <c r="M66" t="s">
        <v>285</v>
      </c>
      <c r="N66">
        <v>68013</v>
      </c>
      <c r="O66">
        <v>23427</v>
      </c>
      <c r="P66">
        <v>91440</v>
      </c>
      <c r="Q66" s="5"/>
    </row>
    <row r="67" spans="13:17" ht="12.75">
      <c r="M67" t="s">
        <v>285</v>
      </c>
      <c r="N67">
        <v>61878</v>
      </c>
      <c r="O67">
        <v>13393</v>
      </c>
      <c r="P67">
        <v>75271</v>
      </c>
      <c r="Q67" s="5"/>
    </row>
    <row r="68" spans="13:17" ht="12.75">
      <c r="M68" t="s">
        <v>285</v>
      </c>
      <c r="N68">
        <v>144941</v>
      </c>
      <c r="O68">
        <v>8575</v>
      </c>
      <c r="P68">
        <v>153516</v>
      </c>
      <c r="Q68" s="5"/>
    </row>
    <row r="69" spans="13:17" ht="12.75">
      <c r="M69" t="s">
        <v>285</v>
      </c>
      <c r="N69">
        <v>299114</v>
      </c>
      <c r="O69">
        <v>58309</v>
      </c>
      <c r="P69">
        <v>357423</v>
      </c>
      <c r="Q69" s="5">
        <f>(P65+O66+O67+O68)/P69</f>
        <v>0.23107354591058774</v>
      </c>
    </row>
  </sheetData>
  <printOptions/>
  <pageMargins left="0.75" right="0.75" top="1" bottom="1"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dimension ref="A4:N28"/>
  <sheetViews>
    <sheetView workbookViewId="0" topLeftCell="A2">
      <selection activeCell="F20" sqref="F20"/>
    </sheetView>
  </sheetViews>
  <sheetFormatPr defaultColWidth="11.421875" defaultRowHeight="12.75"/>
  <cols>
    <col min="1" max="1" width="11.28125" style="0" bestFit="1" customWidth="1"/>
    <col min="2" max="2" width="8.8515625" style="0" customWidth="1"/>
    <col min="3" max="3" width="22.421875" style="0" customWidth="1"/>
    <col min="4" max="4" width="12.00390625" style="0" customWidth="1"/>
    <col min="5" max="5" width="12.8515625" style="0" bestFit="1" customWidth="1"/>
    <col min="6" max="6" width="10.140625" style="0" customWidth="1"/>
    <col min="7" max="7" width="11.28125" style="0" bestFit="1" customWidth="1"/>
    <col min="8" max="16384" width="8.8515625" style="0" customWidth="1"/>
  </cols>
  <sheetData>
    <row r="3" ht="13.5" thickBot="1"/>
    <row r="4" spans="3:7" ht="13.5" thickBot="1">
      <c r="C4" s="64"/>
      <c r="D4" s="347">
        <v>2003</v>
      </c>
      <c r="E4" s="347"/>
      <c r="F4" s="376">
        <v>1980</v>
      </c>
      <c r="G4" s="346"/>
    </row>
    <row r="5" spans="3:7" ht="27" thickBot="1">
      <c r="C5" s="48"/>
      <c r="D5" s="39" t="s">
        <v>303</v>
      </c>
      <c r="E5" s="130" t="s">
        <v>304</v>
      </c>
      <c r="F5" s="39" t="s">
        <v>303</v>
      </c>
      <c r="G5" s="50" t="s">
        <v>304</v>
      </c>
    </row>
    <row r="6" spans="3:7" ht="12.75">
      <c r="C6" s="82" t="s">
        <v>311</v>
      </c>
      <c r="D6" s="111">
        <v>0.315</v>
      </c>
      <c r="E6" s="131">
        <v>298332</v>
      </c>
      <c r="F6" s="111">
        <v>0.133</v>
      </c>
      <c r="G6" s="132">
        <v>44764</v>
      </c>
    </row>
    <row r="7" spans="3:7" ht="12.75">
      <c r="C7" s="29" t="s">
        <v>178</v>
      </c>
      <c r="D7" s="52">
        <v>0.285</v>
      </c>
      <c r="E7" s="41">
        <v>249719</v>
      </c>
      <c r="F7" s="61">
        <v>0.11269295447765842</v>
      </c>
      <c r="G7" s="51">
        <v>34378</v>
      </c>
    </row>
    <row r="8" spans="1:7" ht="12.75">
      <c r="A8" s="4">
        <v>20</v>
      </c>
      <c r="C8" s="29" t="s">
        <v>181</v>
      </c>
      <c r="D8" s="61">
        <v>0.6991457170799057</v>
      </c>
      <c r="E8" s="41">
        <v>48613</v>
      </c>
      <c r="F8" s="61">
        <v>0.328712056468205</v>
      </c>
      <c r="G8" s="51">
        <v>10385</v>
      </c>
    </row>
    <row r="9" spans="1:7" ht="12.75">
      <c r="A9" s="220">
        <f>A8*1.57</f>
        <v>31.400000000000002</v>
      </c>
      <c r="C9" s="29" t="s">
        <v>182</v>
      </c>
      <c r="D9" s="61">
        <v>0.3636805470091175</v>
      </c>
      <c r="E9" s="41">
        <v>174351</v>
      </c>
      <c r="F9" s="61">
        <v>0.12581113471169397</v>
      </c>
      <c r="G9" s="51">
        <v>25825</v>
      </c>
    </row>
    <row r="10" spans="1:7" ht="12.75">
      <c r="A10">
        <f>31.4*1.29</f>
        <v>40.506</v>
      </c>
      <c r="C10" s="29" t="s">
        <v>183</v>
      </c>
      <c r="D10" s="61">
        <v>0.18834704891211448</v>
      </c>
      <c r="E10" s="41">
        <v>69417</v>
      </c>
      <c r="F10" s="61">
        <v>0.084789774353213</v>
      </c>
      <c r="G10" s="51">
        <v>8000</v>
      </c>
    </row>
    <row r="11" spans="3:7" ht="12.75">
      <c r="C11" s="36" t="s">
        <v>184</v>
      </c>
      <c r="D11" s="66">
        <v>0.2074097309354524</v>
      </c>
      <c r="E11" s="41">
        <v>5951</v>
      </c>
      <c r="F11" s="61">
        <v>0.10165441176470588</v>
      </c>
      <c r="G11" s="51">
        <v>553</v>
      </c>
    </row>
    <row r="12" spans="3:12" ht="12.75">
      <c r="C12" s="29" t="s">
        <v>312</v>
      </c>
      <c r="D12" s="56">
        <v>0.354</v>
      </c>
      <c r="E12" s="90">
        <v>1105404</v>
      </c>
      <c r="F12" s="129">
        <v>0.188</v>
      </c>
      <c r="G12" s="133">
        <v>607393</v>
      </c>
      <c r="H12" s="47"/>
      <c r="L12" s="5"/>
    </row>
    <row r="13" spans="1:12" ht="12.75">
      <c r="A13" s="10">
        <f>(36-23)/23</f>
        <v>0.5652173913043478</v>
      </c>
      <c r="C13" s="29" t="s">
        <v>178</v>
      </c>
      <c r="D13" s="61">
        <v>0.2933196372782374</v>
      </c>
      <c r="E13" s="41">
        <v>812965</v>
      </c>
      <c r="F13" s="42">
        <v>0.12903361522861936</v>
      </c>
      <c r="G13" s="51">
        <v>349634</v>
      </c>
      <c r="H13" s="5"/>
      <c r="L13" s="5"/>
    </row>
    <row r="14" spans="1:12" ht="12.75">
      <c r="A14" s="4"/>
      <c r="C14" s="29" t="s">
        <v>181</v>
      </c>
      <c r="D14" s="61">
        <v>0.8388763310078943</v>
      </c>
      <c r="E14" s="41">
        <v>292439</v>
      </c>
      <c r="F14" s="42">
        <v>0.49253625819272734</v>
      </c>
      <c r="G14" s="51">
        <v>257759</v>
      </c>
      <c r="H14" s="5"/>
      <c r="L14" s="5"/>
    </row>
    <row r="15" spans="3:12" ht="12.75">
      <c r="C15" s="29" t="s">
        <v>182</v>
      </c>
      <c r="D15" s="61">
        <v>0.4027543119540288</v>
      </c>
      <c r="E15" s="41">
        <v>654833</v>
      </c>
      <c r="F15" s="42">
        <v>0.14423718835364055</v>
      </c>
      <c r="G15" s="51">
        <v>303560</v>
      </c>
      <c r="H15" s="5"/>
      <c r="L15" s="5"/>
    </row>
    <row r="16" spans="3:12" ht="12.75">
      <c r="C16" s="29" t="s">
        <v>183</v>
      </c>
      <c r="D16" s="61">
        <v>0.13588681513550763</v>
      </c>
      <c r="E16" s="41">
        <v>145135</v>
      </c>
      <c r="F16" s="42">
        <v>0.07471423068138042</v>
      </c>
      <c r="G16" s="51">
        <v>43832</v>
      </c>
      <c r="H16" s="5"/>
      <c r="L16" s="5"/>
    </row>
    <row r="17" spans="3:12" ht="13.5" thickBot="1">
      <c r="C17" s="30" t="s">
        <v>184</v>
      </c>
      <c r="D17" s="103">
        <v>0.1673663335737097</v>
      </c>
      <c r="E17" s="104">
        <v>12997</v>
      </c>
      <c r="F17" s="134">
        <v>0.12195387293298521</v>
      </c>
      <c r="G17" s="135">
        <v>2242</v>
      </c>
      <c r="H17" s="5"/>
      <c r="L17" s="5"/>
    </row>
    <row r="18" ht="12.75">
      <c r="N18" s="5"/>
    </row>
    <row r="19" ht="12.75">
      <c r="D19" s="10"/>
    </row>
    <row r="20" ht="12.75">
      <c r="D20" s="224">
        <v>0.2</v>
      </c>
    </row>
    <row r="24" ht="12.75">
      <c r="I24" s="5"/>
    </row>
    <row r="25" ht="12.75">
      <c r="I25" s="5"/>
    </row>
    <row r="26" ht="12.75">
      <c r="I26" s="5"/>
    </row>
    <row r="27" ht="12.75">
      <c r="I27" s="5"/>
    </row>
    <row r="28" ht="12.75">
      <c r="I28" s="5"/>
    </row>
  </sheetData>
  <mergeCells count="2">
    <mergeCell ref="D4:E4"/>
    <mergeCell ref="F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V679"/>
  <sheetViews>
    <sheetView workbookViewId="0" topLeftCell="A1">
      <selection activeCell="F6" sqref="F6"/>
    </sheetView>
  </sheetViews>
  <sheetFormatPr defaultColWidth="11.421875" defaultRowHeight="12.75"/>
  <cols>
    <col min="1" max="1" width="8.8515625" style="0" customWidth="1"/>
    <col min="2" max="2" width="6.00390625" style="101" customWidth="1"/>
    <col min="3" max="3" width="8.421875" style="101" customWidth="1"/>
    <col min="4" max="5" width="7.00390625" style="101" customWidth="1"/>
    <col min="6" max="6" width="6.421875" style="0" customWidth="1"/>
    <col min="7" max="8" width="7.421875" style="0" customWidth="1"/>
    <col min="9" max="9" width="8.421875" style="0" customWidth="1"/>
    <col min="10" max="10" width="11.140625" style="0" customWidth="1"/>
    <col min="11" max="16384" width="8.8515625" style="0" customWidth="1"/>
  </cols>
  <sheetData>
    <row r="1" spans="2:10" s="13" customFormat="1" ht="39.75" customHeight="1" thickBot="1">
      <c r="B1" s="228"/>
      <c r="C1" s="336" t="s">
        <v>242</v>
      </c>
      <c r="D1" s="337"/>
      <c r="E1" s="377" t="s">
        <v>185</v>
      </c>
      <c r="F1" s="378"/>
      <c r="G1" s="379"/>
      <c r="H1" s="380"/>
      <c r="I1" s="381" t="s">
        <v>61</v>
      </c>
      <c r="J1" s="382"/>
    </row>
    <row r="2" spans="2:10" s="13" customFormat="1" ht="48.75" customHeight="1" thickBot="1">
      <c r="B2" s="269" t="s">
        <v>56</v>
      </c>
      <c r="C2" s="246" t="s">
        <v>241</v>
      </c>
      <c r="D2" s="236" t="s">
        <v>305</v>
      </c>
      <c r="E2" s="246" t="s">
        <v>243</v>
      </c>
      <c r="F2" s="236" t="s">
        <v>305</v>
      </c>
      <c r="G2" s="266" t="s">
        <v>53</v>
      </c>
      <c r="H2" s="267" t="s">
        <v>54</v>
      </c>
      <c r="I2" s="284" t="s">
        <v>63</v>
      </c>
      <c r="J2" s="283" t="s">
        <v>62</v>
      </c>
    </row>
    <row r="3" spans="1:10" s="13" customFormat="1" ht="13.5" thickBot="1">
      <c r="A3" s="75"/>
      <c r="B3" s="288" t="s">
        <v>262</v>
      </c>
      <c r="C3" s="245">
        <v>0.31529819592259484</v>
      </c>
      <c r="D3" s="289">
        <v>0.4194876642337073</v>
      </c>
      <c r="E3" s="245">
        <v>0.3542724221358249</v>
      </c>
      <c r="F3" s="285">
        <v>0.49550210301007347</v>
      </c>
      <c r="G3" s="233">
        <v>0.2435694127255266</v>
      </c>
      <c r="H3" s="268">
        <v>0.7254974577990706</v>
      </c>
      <c r="I3" s="268">
        <v>0.448</v>
      </c>
      <c r="J3" s="232">
        <v>0.2848377472687172</v>
      </c>
    </row>
    <row r="4" spans="1:10" s="13" customFormat="1" ht="12.75">
      <c r="A4" s="75"/>
      <c r="B4" s="263" t="s">
        <v>187</v>
      </c>
      <c r="C4" s="241">
        <v>0.21297192642787996</v>
      </c>
      <c r="D4" s="290">
        <v>0.26180257510729615</v>
      </c>
      <c r="E4" s="242">
        <v>0.3612989028039455</v>
      </c>
      <c r="F4" s="286">
        <v>0.472168905950096</v>
      </c>
      <c r="G4" s="226">
        <v>0.23974540311173975</v>
      </c>
      <c r="H4" s="227">
        <v>0.4755043227665706</v>
      </c>
      <c r="I4" s="227">
        <v>0.40716180371352784</v>
      </c>
      <c r="J4" s="225">
        <v>0.0882183908045977</v>
      </c>
    </row>
    <row r="5" spans="1:10" s="13" customFormat="1" ht="12.75">
      <c r="A5" s="75"/>
      <c r="B5" s="263" t="s">
        <v>188</v>
      </c>
      <c r="C5" s="242">
        <v>0.2036602534021586</v>
      </c>
      <c r="D5" s="291">
        <v>0.2357429718875502</v>
      </c>
      <c r="E5" s="242">
        <v>0.36122485957601014</v>
      </c>
      <c r="F5" s="286">
        <v>0.2991202346041056</v>
      </c>
      <c r="G5" s="226">
        <v>0.20132815030774215</v>
      </c>
      <c r="H5" s="227">
        <v>0.6997046461433603</v>
      </c>
      <c r="I5" s="227">
        <v>0.24337689862239492</v>
      </c>
      <c r="J5" s="225">
        <v>0.03311863103249375</v>
      </c>
    </row>
    <row r="6" spans="1:13" s="13" customFormat="1" ht="12.75">
      <c r="A6" s="75"/>
      <c r="B6" s="263" t="s">
        <v>189</v>
      </c>
      <c r="C6" s="242">
        <v>0.35322451164035323</v>
      </c>
      <c r="D6" s="291">
        <v>0.40654893303899925</v>
      </c>
      <c r="E6" s="242">
        <v>0.3830306236407453</v>
      </c>
      <c r="F6" s="286">
        <v>0.4515539305301645</v>
      </c>
      <c r="G6" s="226">
        <v>0.2774238120825977</v>
      </c>
      <c r="H6" s="227">
        <v>0.7631062517521727</v>
      </c>
      <c r="I6" s="227">
        <v>0.41408882082695253</v>
      </c>
      <c r="J6" s="225">
        <v>0.09419633526092107</v>
      </c>
      <c r="L6" s="75"/>
      <c r="M6" s="75"/>
    </row>
    <row r="7" spans="1:13" s="13" customFormat="1" ht="12.75">
      <c r="A7" s="75"/>
      <c r="B7" s="263" t="s">
        <v>190</v>
      </c>
      <c r="C7" s="242">
        <v>0.4532379172982691</v>
      </c>
      <c r="D7" s="291">
        <v>0.5107853403141361</v>
      </c>
      <c r="E7" s="242">
        <v>0.3978620237161741</v>
      </c>
      <c r="F7" s="286">
        <v>0.5555274954226909</v>
      </c>
      <c r="G7" s="226">
        <v>0.2638888888888889</v>
      </c>
      <c r="H7" s="227">
        <v>0.6711409395973155</v>
      </c>
      <c r="I7" s="227">
        <v>0.5286297023719595</v>
      </c>
      <c r="J7" s="225">
        <v>0.5565895172194385</v>
      </c>
      <c r="L7" s="75"/>
      <c r="M7" s="75"/>
    </row>
    <row r="8" spans="1:13" s="13" customFormat="1" ht="12.75">
      <c r="A8" s="75"/>
      <c r="B8" s="263" t="s">
        <v>191</v>
      </c>
      <c r="C8" s="242">
        <v>0.31004860541097323</v>
      </c>
      <c r="D8" s="291">
        <v>0.4020246180462202</v>
      </c>
      <c r="E8" s="242">
        <v>0.3567568681035726</v>
      </c>
      <c r="F8" s="286">
        <v>0.48417860014452485</v>
      </c>
      <c r="G8" s="226">
        <v>0.2216917502049885</v>
      </c>
      <c r="H8" s="227">
        <v>0.6549929676511955</v>
      </c>
      <c r="I8" s="227">
        <v>0.43199293105176595</v>
      </c>
      <c r="J8" s="225">
        <v>0.6429538434334783</v>
      </c>
      <c r="L8" s="271"/>
      <c r="M8" s="75"/>
    </row>
    <row r="9" spans="1:22" s="13" customFormat="1" ht="12.75">
      <c r="A9" s="75"/>
      <c r="B9" s="263" t="s">
        <v>192</v>
      </c>
      <c r="C9" s="242">
        <v>0.28027111192526105</v>
      </c>
      <c r="D9" s="291">
        <v>0.3459715639810427</v>
      </c>
      <c r="E9" s="242">
        <v>0.26305532430182393</v>
      </c>
      <c r="F9" s="286">
        <v>0.4934156378600823</v>
      </c>
      <c r="G9" s="226">
        <v>0.1865352380475845</v>
      </c>
      <c r="H9" s="227">
        <v>0.5758232235701907</v>
      </c>
      <c r="I9" s="227">
        <v>0.4131770222743259</v>
      </c>
      <c r="J9" s="225">
        <v>0.47645054885632404</v>
      </c>
      <c r="L9" s="75"/>
      <c r="M9" s="75"/>
      <c r="V9" s="18"/>
    </row>
    <row r="10" spans="1:22" s="13" customFormat="1" ht="12.75">
      <c r="A10" s="75"/>
      <c r="B10" s="263" t="s">
        <v>193</v>
      </c>
      <c r="C10" s="242">
        <v>0.2712301142729106</v>
      </c>
      <c r="D10" s="291">
        <v>0.48506944444444444</v>
      </c>
      <c r="E10" s="242">
        <v>0.2864977072747552</v>
      </c>
      <c r="F10" s="286">
        <v>0.6918259723137772</v>
      </c>
      <c r="G10" s="226">
        <v>0.1741948153967007</v>
      </c>
      <c r="H10" s="227">
        <v>0.7504297994269341</v>
      </c>
      <c r="I10" s="227">
        <v>0.5911396685830234</v>
      </c>
      <c r="J10" s="225">
        <v>0.29962290023997257</v>
      </c>
      <c r="V10" s="18"/>
    </row>
    <row r="11" spans="1:22" s="13" customFormat="1" ht="12.75">
      <c r="A11" s="75"/>
      <c r="B11" s="263" t="s">
        <v>194</v>
      </c>
      <c r="C11" s="242">
        <v>0.4134755210857974</v>
      </c>
      <c r="D11" s="291">
        <v>0.5895096921322691</v>
      </c>
      <c r="E11" s="242">
        <v>0.5820707070707071</v>
      </c>
      <c r="F11" s="286">
        <v>0.5185185185185185</v>
      </c>
      <c r="G11" s="226">
        <v>0.05547850208044383</v>
      </c>
      <c r="H11" s="227">
        <v>0.7756378189094547</v>
      </c>
      <c r="I11" s="227">
        <v>0.5835073068893528</v>
      </c>
      <c r="J11" s="225">
        <v>0.13700980392156864</v>
      </c>
      <c r="V11" s="18"/>
    </row>
    <row r="12" spans="1:22" s="13" customFormat="1" ht="12.75">
      <c r="A12" s="75"/>
      <c r="B12" s="263" t="s">
        <v>195</v>
      </c>
      <c r="C12" s="242">
        <v>0.3853890947591318</v>
      </c>
      <c r="D12" s="291">
        <v>0.5858585858585859</v>
      </c>
      <c r="E12" s="242">
        <v>0.42323384152888127</v>
      </c>
      <c r="F12" s="286">
        <v>0.5830258302583026</v>
      </c>
      <c r="G12" s="226">
        <v>0.29440351152218214</v>
      </c>
      <c r="H12" s="227">
        <v>0.7241246633320508</v>
      </c>
      <c r="I12" s="227">
        <v>0.5852498017446471</v>
      </c>
      <c r="J12" s="225">
        <v>0.15802997858672377</v>
      </c>
      <c r="V12" s="18"/>
    </row>
    <row r="13" spans="1:22" s="13" customFormat="1" ht="12.75">
      <c r="A13" s="75"/>
      <c r="B13" s="263" t="s">
        <v>196</v>
      </c>
      <c r="C13" s="242">
        <v>0.3464720275646254</v>
      </c>
      <c r="D13" s="291">
        <v>0.39638547260234425</v>
      </c>
      <c r="E13" s="242">
        <v>0.41973598435462844</v>
      </c>
      <c r="F13" s="286">
        <v>0.43678524041195427</v>
      </c>
      <c r="G13" s="226">
        <v>0.2997723563714229</v>
      </c>
      <c r="H13" s="227">
        <v>0.7517476355519004</v>
      </c>
      <c r="I13" s="227">
        <v>0.40905578123451897</v>
      </c>
      <c r="J13" s="225">
        <v>0.24983358950464135</v>
      </c>
      <c r="V13" s="18"/>
    </row>
    <row r="14" spans="1:22" s="13" customFormat="1" ht="12.75">
      <c r="A14" s="75"/>
      <c r="B14" s="263" t="s">
        <v>197</v>
      </c>
      <c r="C14" s="242">
        <v>0.3454087774980847</v>
      </c>
      <c r="D14" s="291">
        <v>0.4534997552618698</v>
      </c>
      <c r="E14" s="242">
        <v>0.3905743849841734</v>
      </c>
      <c r="F14" s="286">
        <v>0.40234857849196537</v>
      </c>
      <c r="G14" s="226">
        <v>0.2168944991175855</v>
      </c>
      <c r="H14" s="227">
        <v>0.6886233686315736</v>
      </c>
      <c r="I14" s="227">
        <v>0.44889210555617415</v>
      </c>
      <c r="J14" s="225">
        <v>0.15605403731516607</v>
      </c>
      <c r="V14" s="18"/>
    </row>
    <row r="15" spans="1:22" s="13" customFormat="1" ht="12.75">
      <c r="A15" s="75"/>
      <c r="B15" s="263" t="s">
        <v>198</v>
      </c>
      <c r="C15" s="242">
        <v>0.24953865080992413</v>
      </c>
      <c r="D15" s="291">
        <v>0.21021021021021022</v>
      </c>
      <c r="E15" s="242">
        <v>0.3670886075949367</v>
      </c>
      <c r="F15" s="286">
        <v>0.4720607957085382</v>
      </c>
      <c r="G15" s="226">
        <v>0.24409044193216856</v>
      </c>
      <c r="H15" s="227">
        <v>0.2535211267605634</v>
      </c>
      <c r="I15" s="227">
        <v>0.43813229571984436</v>
      </c>
      <c r="J15" s="225">
        <v>0.18670203946277567</v>
      </c>
      <c r="V15" s="18"/>
    </row>
    <row r="16" spans="1:22" s="13" customFormat="1" ht="12.75">
      <c r="A16" s="75"/>
      <c r="B16" s="263" t="s">
        <v>199</v>
      </c>
      <c r="C16" s="242">
        <v>0.28562746885445156</v>
      </c>
      <c r="D16" s="291">
        <v>0.38179736691471095</v>
      </c>
      <c r="E16" s="242">
        <v>0.29973314969441334</v>
      </c>
      <c r="F16" s="286">
        <v>0.535006605019815</v>
      </c>
      <c r="G16" s="226">
        <v>0.2742405199104871</v>
      </c>
      <c r="H16" s="227">
        <v>0.8058771148708815</v>
      </c>
      <c r="I16" s="227">
        <v>0.4281150159744409</v>
      </c>
      <c r="J16" s="225">
        <v>0.09415071139996486</v>
      </c>
      <c r="V16" s="18"/>
    </row>
    <row r="17" spans="1:22" s="13" customFormat="1" ht="12.75">
      <c r="A17" s="75"/>
      <c r="B17" s="263" t="s">
        <v>200</v>
      </c>
      <c r="C17" s="242">
        <v>0.26191413942497044</v>
      </c>
      <c r="D17" s="291">
        <v>0.33001755412521944</v>
      </c>
      <c r="E17" s="242">
        <v>0.2180126805945328</v>
      </c>
      <c r="F17" s="286">
        <v>0.4123879380603097</v>
      </c>
      <c r="G17" s="226">
        <v>0.19518747142203932</v>
      </c>
      <c r="H17" s="227">
        <v>0.48148148148148145</v>
      </c>
      <c r="I17" s="227">
        <v>0.364441416893733</v>
      </c>
      <c r="J17" s="225">
        <v>0.22016460905349794</v>
      </c>
      <c r="V17" s="18"/>
    </row>
    <row r="18" spans="1:22" s="13" customFormat="1" ht="12.75">
      <c r="A18" s="75"/>
      <c r="B18" s="263" t="s">
        <v>201</v>
      </c>
      <c r="C18" s="242">
        <v>0.30023962178615377</v>
      </c>
      <c r="D18" s="291">
        <v>0.41536146638396826</v>
      </c>
      <c r="E18" s="242">
        <v>0.37070543093270364</v>
      </c>
      <c r="F18" s="286">
        <v>0.5024517557734894</v>
      </c>
      <c r="G18" s="226">
        <v>0.21977219467000927</v>
      </c>
      <c r="H18" s="227">
        <v>0.7848004008685485</v>
      </c>
      <c r="I18" s="227">
        <v>0.441651148355059</v>
      </c>
      <c r="J18" s="225">
        <v>0.28838898762198734</v>
      </c>
      <c r="V18" s="18"/>
    </row>
    <row r="19" spans="1:22" s="13" customFormat="1" ht="12.75">
      <c r="A19" s="75"/>
      <c r="B19" s="263" t="s">
        <v>202</v>
      </c>
      <c r="C19" s="242">
        <v>0.3618077324973877</v>
      </c>
      <c r="D19" s="291">
        <v>0.49211087420042643</v>
      </c>
      <c r="E19" s="242">
        <v>0.3721988483977985</v>
      </c>
      <c r="F19" s="286">
        <v>0.5228855721393035</v>
      </c>
      <c r="G19" s="226">
        <v>0.31331832454529296</v>
      </c>
      <c r="H19" s="227">
        <v>0.7814465408805031</v>
      </c>
      <c r="I19" s="227">
        <v>0.5013432835820896</v>
      </c>
      <c r="J19" s="225">
        <v>0.10479845251466367</v>
      </c>
      <c r="V19" s="18"/>
    </row>
    <row r="20" spans="1:22" s="13" customFormat="1" ht="12.75">
      <c r="A20" s="75"/>
      <c r="B20" s="263" t="s">
        <v>203</v>
      </c>
      <c r="C20" s="242">
        <v>0.31228941301649227</v>
      </c>
      <c r="D20" s="291">
        <v>0.4166201896263246</v>
      </c>
      <c r="E20" s="242">
        <v>0.31663261378105473</v>
      </c>
      <c r="F20" s="286">
        <v>0.5207756232686981</v>
      </c>
      <c r="G20" s="226">
        <v>0.26637993826089973</v>
      </c>
      <c r="H20" s="227">
        <v>0.7103825136612022</v>
      </c>
      <c r="I20" s="227">
        <v>0.45149322945650155</v>
      </c>
      <c r="J20" s="225">
        <v>0.19543921631604305</v>
      </c>
      <c r="V20" s="18"/>
    </row>
    <row r="21" spans="1:22" s="13" customFormat="1" ht="12.75">
      <c r="A21" s="75"/>
      <c r="B21" s="263" t="s">
        <v>204</v>
      </c>
      <c r="C21" s="242">
        <v>0.3127294981640147</v>
      </c>
      <c r="D21" s="291">
        <v>0.4643557880967953</v>
      </c>
      <c r="E21" s="242">
        <v>0.3399649480962194</v>
      </c>
      <c r="F21" s="286">
        <v>0.3620253164556962</v>
      </c>
      <c r="G21" s="226">
        <v>0.2989675263473567</v>
      </c>
      <c r="H21" s="227">
        <v>0.7491408934707904</v>
      </c>
      <c r="I21" s="227">
        <v>0.44334719334719336</v>
      </c>
      <c r="J21" s="225">
        <v>0.04567848345292921</v>
      </c>
      <c r="V21" s="18"/>
    </row>
    <row r="22" spans="1:22" s="13" customFormat="1" ht="12.75">
      <c r="A22" s="75"/>
      <c r="B22" s="263" t="s">
        <v>205</v>
      </c>
      <c r="C22" s="242">
        <v>0.2270967741935484</v>
      </c>
      <c r="D22" s="291">
        <v>0.33167330677290835</v>
      </c>
      <c r="E22" s="242">
        <v>0.4882213131982732</v>
      </c>
      <c r="F22" s="286">
        <v>0.36666666666666664</v>
      </c>
      <c r="G22" s="226">
        <v>0.2855011333964592</v>
      </c>
      <c r="H22" s="227">
        <v>0.7640918580375783</v>
      </c>
      <c r="I22" s="227">
        <v>0.34516523867809057</v>
      </c>
      <c r="J22" s="225">
        <v>0.01825242718446602</v>
      </c>
      <c r="V22" s="18"/>
    </row>
    <row r="23" spans="1:22" s="13" customFormat="1" ht="12.75">
      <c r="A23" s="75"/>
      <c r="B23" s="263" t="s">
        <v>206</v>
      </c>
      <c r="C23" s="242">
        <v>0.2763537162857731</v>
      </c>
      <c r="D23" s="291">
        <v>0.5180697722999791</v>
      </c>
      <c r="E23" s="242">
        <v>0.2636459538555775</v>
      </c>
      <c r="F23" s="286">
        <v>0.7313769751693002</v>
      </c>
      <c r="G23" s="226">
        <v>0.20496641957148665</v>
      </c>
      <c r="H23" s="227">
        <v>0.7188249400479616</v>
      </c>
      <c r="I23" s="227">
        <v>0.6019269776876268</v>
      </c>
      <c r="J23" s="225">
        <v>0.22756901840490798</v>
      </c>
      <c r="V23" s="18"/>
    </row>
    <row r="24" spans="1:22" s="13" customFormat="1" ht="12.75">
      <c r="A24" s="75"/>
      <c r="B24" s="263" t="s">
        <v>207</v>
      </c>
      <c r="C24" s="242">
        <v>0.2794081979141402</v>
      </c>
      <c r="D24" s="291">
        <v>0.4782918149466192</v>
      </c>
      <c r="E24" s="242">
        <v>0.36760500292871173</v>
      </c>
      <c r="F24" s="286">
        <v>0.3946395563770795</v>
      </c>
      <c r="G24" s="226">
        <v>0.21871063153858794</v>
      </c>
      <c r="H24" s="227">
        <v>0.6481848184818482</v>
      </c>
      <c r="I24" s="227">
        <v>0.46478663085646077</v>
      </c>
      <c r="J24" s="225">
        <v>0.1200570415478301</v>
      </c>
      <c r="V24" s="18"/>
    </row>
    <row r="25" spans="1:22" s="13" customFormat="1" ht="12.75">
      <c r="A25" s="75"/>
      <c r="B25" s="263" t="s">
        <v>208</v>
      </c>
      <c r="C25" s="242">
        <v>0.17938420348058903</v>
      </c>
      <c r="D25" s="291">
        <v>0.1935483870967742</v>
      </c>
      <c r="E25" s="242">
        <v>0.3441295546558704</v>
      </c>
      <c r="F25" s="286">
        <v>0.41836734693877553</v>
      </c>
      <c r="G25" s="226">
        <v>0.3396300054640543</v>
      </c>
      <c r="H25" s="227">
        <v>0.543859649122807</v>
      </c>
      <c r="I25" s="227">
        <v>0.33125</v>
      </c>
      <c r="J25" s="225">
        <v>0.011424876050873034</v>
      </c>
      <c r="V25" s="18"/>
    </row>
    <row r="26" spans="1:22" s="13" customFormat="1" ht="12.75">
      <c r="A26" s="75"/>
      <c r="B26" s="263" t="s">
        <v>209</v>
      </c>
      <c r="C26" s="242">
        <v>0.16753348069171758</v>
      </c>
      <c r="D26" s="291">
        <v>0.3897316219369895</v>
      </c>
      <c r="E26" s="242">
        <v>0.36979126083305197</v>
      </c>
      <c r="F26" s="286">
        <v>0.5010879701585328</v>
      </c>
      <c r="G26" s="226">
        <v>0.2706571824810987</v>
      </c>
      <c r="H26" s="227">
        <v>0.7535645294821084</v>
      </c>
      <c r="I26" s="227">
        <v>0.43748333777659293</v>
      </c>
      <c r="J26" s="225">
        <v>0.07246792819448432</v>
      </c>
      <c r="V26" s="18"/>
    </row>
    <row r="27" spans="1:22" s="13" customFormat="1" ht="12.75">
      <c r="A27" s="75"/>
      <c r="B27" s="263" t="s">
        <v>210</v>
      </c>
      <c r="C27" s="242">
        <v>0.31186653511525697</v>
      </c>
      <c r="D27" s="291">
        <v>0.48827059465357336</v>
      </c>
      <c r="E27" s="242">
        <v>0.27080996567077936</v>
      </c>
      <c r="F27" s="286">
        <v>0.5454545454545454</v>
      </c>
      <c r="G27" s="226">
        <v>0.21995834122325317</v>
      </c>
      <c r="H27" s="227">
        <v>0.77302518109693</v>
      </c>
      <c r="I27" s="227">
        <v>0.5026541445487954</v>
      </c>
      <c r="J27" s="225">
        <v>0.12682876571193077</v>
      </c>
      <c r="V27" s="18"/>
    </row>
    <row r="28" spans="1:22" s="13" customFormat="1" ht="12.75">
      <c r="A28" s="75"/>
      <c r="B28" s="263" t="s">
        <v>211</v>
      </c>
      <c r="C28" s="242">
        <v>0.28392633649204363</v>
      </c>
      <c r="D28" s="291">
        <v>0.45829596412556056</v>
      </c>
      <c r="E28" s="242">
        <v>0.3616985518612924</v>
      </c>
      <c r="F28" s="286">
        <v>0.45491803278688525</v>
      </c>
      <c r="G28" s="226">
        <v>0.2829188126863649</v>
      </c>
      <c r="H28" s="227">
        <v>0.7893345917885796</v>
      </c>
      <c r="I28" s="227">
        <v>0.45710144927536234</v>
      </c>
      <c r="J28" s="225">
        <v>0.05752535200992194</v>
      </c>
      <c r="V28" s="18"/>
    </row>
    <row r="29" spans="1:22" s="13" customFormat="1" ht="12.75">
      <c r="A29" s="75"/>
      <c r="B29" s="263" t="s">
        <v>212</v>
      </c>
      <c r="C29" s="242">
        <v>0.3203434610303831</v>
      </c>
      <c r="D29" s="291">
        <v>0.46078431372549017</v>
      </c>
      <c r="E29" s="242">
        <v>0.4759129093091034</v>
      </c>
      <c r="F29" s="286">
        <v>0.40336134453781514</v>
      </c>
      <c r="G29" s="226">
        <v>0.2398142668548277</v>
      </c>
      <c r="H29" s="227">
        <v>0.755432420686658</v>
      </c>
      <c r="I29" s="227">
        <v>0.4478178368121442</v>
      </c>
      <c r="J29" s="225">
        <v>0.011849174072400461</v>
      </c>
      <c r="V29" s="18"/>
    </row>
    <row r="30" spans="1:22" s="13" customFormat="1" ht="12.75">
      <c r="A30" s="75"/>
      <c r="B30" s="263" t="s">
        <v>213</v>
      </c>
      <c r="C30" s="242">
        <v>0.18048780487804877</v>
      </c>
      <c r="D30" s="291">
        <v>0.15384615384615385</v>
      </c>
      <c r="E30" s="242">
        <v>0.32727768189663003</v>
      </c>
      <c r="F30" s="286">
        <v>0.46932515337423314</v>
      </c>
      <c r="G30" s="226">
        <v>0.2682345290993822</v>
      </c>
      <c r="H30" s="227">
        <v>0.5217391304347826</v>
      </c>
      <c r="I30" s="227">
        <v>0.42592592592592593</v>
      </c>
      <c r="J30" s="225">
        <v>0.04378569485994017</v>
      </c>
      <c r="V30" s="18"/>
    </row>
    <row r="31" spans="1:22" s="13" customFormat="1" ht="12.75">
      <c r="A31" s="75"/>
      <c r="B31" s="263" t="s">
        <v>214</v>
      </c>
      <c r="C31" s="242">
        <v>0.39705315870570107</v>
      </c>
      <c r="D31" s="291">
        <v>0.5151796556896922</v>
      </c>
      <c r="E31" s="242">
        <v>0.3441488322346432</v>
      </c>
      <c r="F31" s="286">
        <v>0.38774403470715835</v>
      </c>
      <c r="G31" s="226">
        <v>0.21012546125461254</v>
      </c>
      <c r="H31" s="227">
        <v>0.6821176562317258</v>
      </c>
      <c r="I31" s="227">
        <v>0.5003471564728902</v>
      </c>
      <c r="J31" s="225">
        <v>0.19005034763845602</v>
      </c>
      <c r="V31" s="18"/>
    </row>
    <row r="32" spans="1:22" s="13" customFormat="1" ht="12.75">
      <c r="A32" s="75"/>
      <c r="B32" s="263" t="s">
        <v>215</v>
      </c>
      <c r="C32" s="242">
        <v>0.1394736842105263</v>
      </c>
      <c r="D32" s="291">
        <v>0.17391304347826086</v>
      </c>
      <c r="E32" s="242">
        <v>0.29271505730470293</v>
      </c>
      <c r="F32" s="286">
        <v>0.39344262295081966</v>
      </c>
      <c r="G32" s="226">
        <v>0.23194380821499466</v>
      </c>
      <c r="H32" s="227">
        <v>0.3870967741935484</v>
      </c>
      <c r="I32" s="227">
        <v>0.3333333333333333</v>
      </c>
      <c r="J32" s="225">
        <v>0.024615384615384615</v>
      </c>
      <c r="V32" s="18"/>
    </row>
    <row r="33" spans="1:22" s="13" customFormat="1" ht="12.75">
      <c r="A33" s="75"/>
      <c r="B33" s="263" t="s">
        <v>216</v>
      </c>
      <c r="C33" s="242">
        <v>0.3349231584525702</v>
      </c>
      <c r="D33" s="291">
        <v>0.42135922330097086</v>
      </c>
      <c r="E33" s="242">
        <v>0.2900470077743627</v>
      </c>
      <c r="F33" s="286">
        <v>0.4782110091743119</v>
      </c>
      <c r="G33" s="226">
        <v>0.2413634269921695</v>
      </c>
      <c r="H33" s="227">
        <v>0.7905629139072847</v>
      </c>
      <c r="I33" s="227">
        <v>0.4357412242529736</v>
      </c>
      <c r="J33" s="225">
        <v>0.195547454758495</v>
      </c>
      <c r="V33" s="18"/>
    </row>
    <row r="34" spans="1:22" s="13" customFormat="1" ht="14.25" customHeight="1">
      <c r="A34" s="75"/>
      <c r="B34" s="263" t="s">
        <v>217</v>
      </c>
      <c r="C34" s="242">
        <v>0.14809384164222875</v>
      </c>
      <c r="D34" s="291">
        <v>0.34798534798534797</v>
      </c>
      <c r="E34" s="242">
        <v>0.2571759259259259</v>
      </c>
      <c r="F34" s="286">
        <v>0.4153846153846154</v>
      </c>
      <c r="G34" s="226">
        <v>0.25283617612058706</v>
      </c>
      <c r="H34" s="227">
        <v>0.4888888888888889</v>
      </c>
      <c r="I34" s="227">
        <v>0.37606837606837606</v>
      </c>
      <c r="J34" s="225">
        <v>0.04978783592644979</v>
      </c>
      <c r="V34" s="18"/>
    </row>
    <row r="35" spans="1:22" s="13" customFormat="1" ht="12.75">
      <c r="A35" s="75"/>
      <c r="B35" s="263" t="s">
        <v>218</v>
      </c>
      <c r="C35" s="242">
        <v>0.3040495054632075</v>
      </c>
      <c r="D35" s="291">
        <v>0.5210912425492893</v>
      </c>
      <c r="E35" s="242">
        <v>0.2812937131502229</v>
      </c>
      <c r="F35" s="286">
        <v>0.544196245032205</v>
      </c>
      <c r="G35" s="226">
        <v>0.13904514903565166</v>
      </c>
      <c r="H35" s="227">
        <v>0.7233257033153658</v>
      </c>
      <c r="I35" s="227">
        <v>0.5279046271974136</v>
      </c>
      <c r="J35" s="225">
        <v>0.3927540589296452</v>
      </c>
      <c r="V35" s="18"/>
    </row>
    <row r="36" spans="1:22" s="13" customFormat="1" ht="12.75">
      <c r="A36" s="75"/>
      <c r="B36" s="263" t="s">
        <v>219</v>
      </c>
      <c r="C36" s="242">
        <v>0.4169556840077071</v>
      </c>
      <c r="D36" s="291">
        <v>0.4679175353254575</v>
      </c>
      <c r="E36" s="242">
        <v>0.5005089171128911</v>
      </c>
      <c r="F36" s="286">
        <v>0.5800952380952381</v>
      </c>
      <c r="G36" s="226">
        <v>0.28479842189619037</v>
      </c>
      <c r="H36" s="227">
        <v>0.6152073732718893</v>
      </c>
      <c r="I36" s="227">
        <v>0.5474117567658771</v>
      </c>
      <c r="J36" s="225">
        <v>0.6019741724803325</v>
      </c>
      <c r="V36" s="18"/>
    </row>
    <row r="37" spans="1:22" s="13" customFormat="1" ht="12.75">
      <c r="A37" s="75"/>
      <c r="B37" s="263" t="s">
        <v>220</v>
      </c>
      <c r="C37" s="242">
        <v>0.38805838124723574</v>
      </c>
      <c r="D37" s="291">
        <v>0.4476551397441971</v>
      </c>
      <c r="E37" s="242">
        <v>0.3933003597122302</v>
      </c>
      <c r="F37" s="286">
        <v>0.4940700808625337</v>
      </c>
      <c r="G37" s="226">
        <v>0.3037041998794293</v>
      </c>
      <c r="H37" s="227">
        <v>0.7331482950039651</v>
      </c>
      <c r="I37" s="227">
        <v>0.461823268059898</v>
      </c>
      <c r="J37" s="225">
        <v>0.4273640931932389</v>
      </c>
      <c r="V37" s="18"/>
    </row>
    <row r="38" spans="1:22" s="13" customFormat="1" ht="12.75">
      <c r="A38" s="75"/>
      <c r="B38" s="263" t="s">
        <v>221</v>
      </c>
      <c r="C38" s="242">
        <v>0.39143314379107225</v>
      </c>
      <c r="D38" s="291">
        <v>0.5841069977950563</v>
      </c>
      <c r="E38" s="242">
        <v>0.34445492487993734</v>
      </c>
      <c r="F38" s="286">
        <v>0.6334580074804488</v>
      </c>
      <c r="G38" s="226">
        <v>0.2057241992421823</v>
      </c>
      <c r="H38" s="227">
        <v>0.7589405955409247</v>
      </c>
      <c r="I38" s="227">
        <v>0.6008174386920981</v>
      </c>
      <c r="J38" s="225">
        <v>0.34651010944987326</v>
      </c>
      <c r="V38" s="18"/>
    </row>
    <row r="39" spans="1:22" s="13" customFormat="1" ht="12.75">
      <c r="A39" s="75"/>
      <c r="B39" s="263" t="s">
        <v>222</v>
      </c>
      <c r="C39" s="242">
        <v>0.21714285714285714</v>
      </c>
      <c r="D39" s="291">
        <v>0.4605651623787431</v>
      </c>
      <c r="E39" s="242">
        <v>0.37122476311888103</v>
      </c>
      <c r="F39" s="286">
        <v>0.5522560740455071</v>
      </c>
      <c r="G39" s="226">
        <v>0.2917052886906051</v>
      </c>
      <c r="H39" s="227">
        <v>0.7877687529861442</v>
      </c>
      <c r="I39" s="227">
        <v>0.508460918614021</v>
      </c>
      <c r="J39" s="225">
        <v>0.04680748474676854</v>
      </c>
      <c r="V39" s="18"/>
    </row>
    <row r="40" spans="1:22" s="13" customFormat="1" ht="12.75">
      <c r="A40" s="75"/>
      <c r="B40" s="263" t="s">
        <v>223</v>
      </c>
      <c r="C40" s="242">
        <v>0.3242905586293057</v>
      </c>
      <c r="D40" s="291">
        <v>0.4019607843137255</v>
      </c>
      <c r="E40" s="242">
        <v>0.3770470094901788</v>
      </c>
      <c r="F40" s="286">
        <v>0.48538880633977216</v>
      </c>
      <c r="G40" s="226">
        <v>0.3040566683532248</v>
      </c>
      <c r="H40" s="227">
        <v>0.729878468241229</v>
      </c>
      <c r="I40" s="227">
        <v>0.4315586013002987</v>
      </c>
      <c r="J40" s="225">
        <v>0.12994021480344956</v>
      </c>
      <c r="V40" s="18"/>
    </row>
    <row r="41" spans="1:22" s="13" customFormat="1" ht="12.75">
      <c r="A41" s="75"/>
      <c r="B41" s="263" t="s">
        <v>224</v>
      </c>
      <c r="C41" s="242">
        <v>0.2929423459244533</v>
      </c>
      <c r="D41" s="291">
        <v>0.4063822859003582</v>
      </c>
      <c r="E41" s="242">
        <v>0.32439446366782004</v>
      </c>
      <c r="F41" s="286">
        <v>0.501974550241334</v>
      </c>
      <c r="G41" s="226">
        <v>0.29423874829759605</v>
      </c>
      <c r="H41" s="227">
        <v>0.7319461444308446</v>
      </c>
      <c r="I41" s="227">
        <v>0.4322527015793849</v>
      </c>
      <c r="J41" s="225">
        <v>0.24979412572055998</v>
      </c>
      <c r="V41" s="18"/>
    </row>
    <row r="42" spans="1:22" s="13" customFormat="1" ht="12.75">
      <c r="A42" s="75"/>
      <c r="B42" s="263" t="s">
        <v>225</v>
      </c>
      <c r="C42" s="242">
        <v>0.26582552271088683</v>
      </c>
      <c r="D42" s="291">
        <v>0.4662248279378027</v>
      </c>
      <c r="E42" s="242">
        <v>0.3421224634170723</v>
      </c>
      <c r="F42" s="286">
        <v>0.655654641264694</v>
      </c>
      <c r="G42" s="226">
        <v>0.2545464792966108</v>
      </c>
      <c r="H42" s="227">
        <v>0.7754874651810585</v>
      </c>
      <c r="I42" s="227">
        <v>0.5717511572767303</v>
      </c>
      <c r="J42" s="225">
        <v>0.10510803462089292</v>
      </c>
      <c r="V42" s="18"/>
    </row>
    <row r="43" spans="1:22" s="13" customFormat="1" ht="12.75">
      <c r="A43" s="75"/>
      <c r="B43" s="263" t="s">
        <v>226</v>
      </c>
      <c r="C43" s="242">
        <v>0.39528118939883644</v>
      </c>
      <c r="D43" s="291">
        <v>0.4902488231338265</v>
      </c>
      <c r="E43" s="242">
        <v>0.33220338983050846</v>
      </c>
      <c r="F43" s="286">
        <v>0.6677265500794912</v>
      </c>
      <c r="G43" s="226">
        <v>0.2627799415774099</v>
      </c>
      <c r="H43" s="227">
        <v>0.768503937007874</v>
      </c>
      <c r="I43" s="227">
        <v>0.5430056710775047</v>
      </c>
      <c r="J43" s="225">
        <v>0.2577967242539825</v>
      </c>
      <c r="V43" s="18"/>
    </row>
    <row r="44" spans="1:22" s="13" customFormat="1" ht="12.75">
      <c r="A44" s="75"/>
      <c r="B44" s="263" t="s">
        <v>227</v>
      </c>
      <c r="C44" s="242">
        <v>0.3370763986364548</v>
      </c>
      <c r="D44" s="291">
        <v>0.4384590270976167</v>
      </c>
      <c r="E44" s="242">
        <v>0.41830052428529035</v>
      </c>
      <c r="F44" s="286">
        <v>0.39961759082217974</v>
      </c>
      <c r="G44" s="226">
        <v>0.24355787685240537</v>
      </c>
      <c r="H44" s="227">
        <v>0.728623914495658</v>
      </c>
      <c r="I44" s="227">
        <v>0.4327941996653653</v>
      </c>
      <c r="J44" s="225">
        <v>0.06799859796705222</v>
      </c>
      <c r="V44" s="18"/>
    </row>
    <row r="45" spans="1:22" s="13" customFormat="1" ht="12.75">
      <c r="A45" s="75"/>
      <c r="B45" s="263" t="s">
        <v>228</v>
      </c>
      <c r="C45" s="242">
        <v>0.28778467908902694</v>
      </c>
      <c r="D45" s="291">
        <v>0.45098039215686275</v>
      </c>
      <c r="E45" s="242">
        <v>0.34434634007405296</v>
      </c>
      <c r="F45" s="286">
        <v>0.5271739130434783</v>
      </c>
      <c r="G45" s="226">
        <v>0.24195837275307475</v>
      </c>
      <c r="H45" s="227">
        <v>0.6415094339622641</v>
      </c>
      <c r="I45" s="227">
        <v>0.49258160237388726</v>
      </c>
      <c r="J45" s="225">
        <v>0.044078597981943704</v>
      </c>
      <c r="V45" s="18"/>
    </row>
    <row r="46" spans="1:22" s="13" customFormat="1" ht="12.75">
      <c r="A46" s="75"/>
      <c r="B46" s="263" t="s">
        <v>229</v>
      </c>
      <c r="C46" s="242">
        <v>0.3371212121212121</v>
      </c>
      <c r="D46" s="291">
        <v>0.48198087766609465</v>
      </c>
      <c r="E46" s="242">
        <v>0.37591225538948575</v>
      </c>
      <c r="F46" s="286">
        <v>0.44316730523627074</v>
      </c>
      <c r="G46" s="226">
        <v>0.26813540125317403</v>
      </c>
      <c r="H46" s="227">
        <v>0.7531205765023806</v>
      </c>
      <c r="I46" s="227">
        <v>0.47573015220074044</v>
      </c>
      <c r="J46" s="225">
        <v>0.07886661211129296</v>
      </c>
      <c r="V46" s="18"/>
    </row>
    <row r="47" spans="1:22" s="13" customFormat="1" ht="12.75">
      <c r="A47" s="75"/>
      <c r="B47" s="263" t="s">
        <v>230</v>
      </c>
      <c r="C47" s="242">
        <v>0.28730263666257416</v>
      </c>
      <c r="D47" s="291">
        <v>0.3313372191967325</v>
      </c>
      <c r="E47" s="242">
        <v>0.368155323391878</v>
      </c>
      <c r="F47" s="286">
        <v>0.4508693346571741</v>
      </c>
      <c r="G47" s="226">
        <v>0.22883418373149153</v>
      </c>
      <c r="H47" s="227">
        <v>0.6633098088969946</v>
      </c>
      <c r="I47" s="227">
        <v>0.3893411881936194</v>
      </c>
      <c r="J47" s="225">
        <v>0.550070390940454</v>
      </c>
      <c r="V47" s="18"/>
    </row>
    <row r="48" spans="1:22" s="13" customFormat="1" ht="12.75">
      <c r="A48" s="75"/>
      <c r="B48" s="263" t="s">
        <v>231</v>
      </c>
      <c r="C48" s="242">
        <v>0.273974463461016</v>
      </c>
      <c r="D48" s="291">
        <v>0.35720164609053495</v>
      </c>
      <c r="E48" s="242">
        <v>0.15479387514723203</v>
      </c>
      <c r="F48" s="286">
        <v>0.4540863177226814</v>
      </c>
      <c r="G48" s="226">
        <v>0.12775115939429654</v>
      </c>
      <c r="H48" s="227">
        <v>0.625</v>
      </c>
      <c r="I48" s="227">
        <v>0.3871838590508667</v>
      </c>
      <c r="J48" s="225">
        <v>0.3173032137866791</v>
      </c>
      <c r="V48" s="18"/>
    </row>
    <row r="49" spans="1:22" s="13" customFormat="1" ht="12.75">
      <c r="A49" s="75"/>
      <c r="B49" s="263" t="s">
        <v>232</v>
      </c>
      <c r="C49" s="242">
        <v>0.244182635901447</v>
      </c>
      <c r="D49" s="291">
        <v>0.43755169561621177</v>
      </c>
      <c r="E49" s="242">
        <v>0.31970394327652696</v>
      </c>
      <c r="F49" s="286">
        <v>0.3831831831831832</v>
      </c>
      <c r="G49" s="226">
        <v>0.20233089030397694</v>
      </c>
      <c r="H49" s="227">
        <v>0.6654144880450784</v>
      </c>
      <c r="I49" s="227">
        <v>0.42861374407582936</v>
      </c>
      <c r="J49" s="225">
        <v>0.14141907740422205</v>
      </c>
      <c r="V49" s="18"/>
    </row>
    <row r="50" spans="1:22" s="13" customFormat="1" ht="12.75">
      <c r="A50" s="75"/>
      <c r="B50" s="263" t="s">
        <v>233</v>
      </c>
      <c r="C50" s="242">
        <v>0.1691542288557214</v>
      </c>
      <c r="D50" s="291">
        <v>0.16</v>
      </c>
      <c r="E50" s="242">
        <v>0.3084762212876092</v>
      </c>
      <c r="F50" s="286">
        <v>0.3939393939393939</v>
      </c>
      <c r="G50" s="226">
        <v>0.3061023622047244</v>
      </c>
      <c r="H50" s="227">
        <v>0.6857142857142857</v>
      </c>
      <c r="I50" s="227">
        <v>0.29310344827586204</v>
      </c>
      <c r="J50" s="225">
        <v>0.008607594936708861</v>
      </c>
      <c r="V50" s="18"/>
    </row>
    <row r="51" spans="1:22" s="13" customFormat="1" ht="12.75">
      <c r="A51" s="75"/>
      <c r="B51" s="263" t="s">
        <v>234</v>
      </c>
      <c r="C51" s="242">
        <v>0.2471985540924348</v>
      </c>
      <c r="D51" s="291">
        <v>0.3971342031686859</v>
      </c>
      <c r="E51" s="242">
        <v>0.30074544586878177</v>
      </c>
      <c r="F51" s="286">
        <v>0.4762719110731082</v>
      </c>
      <c r="G51" s="226">
        <v>0.25803845850736856</v>
      </c>
      <c r="H51" s="227">
        <v>0.6175314465408805</v>
      </c>
      <c r="I51" s="227">
        <v>0.42504901221535213</v>
      </c>
      <c r="J51" s="225">
        <v>0.24441746520400642</v>
      </c>
      <c r="V51" s="18"/>
    </row>
    <row r="52" spans="1:22" s="13" customFormat="1" ht="12.75">
      <c r="A52" s="75"/>
      <c r="B52" s="263" t="s">
        <v>235</v>
      </c>
      <c r="C52" s="242">
        <v>0.25703850251103333</v>
      </c>
      <c r="D52" s="291">
        <v>0.39082969432314413</v>
      </c>
      <c r="E52" s="242">
        <v>0.30790169175014637</v>
      </c>
      <c r="F52" s="286">
        <v>0.5481552467656924</v>
      </c>
      <c r="G52" s="226">
        <v>0.2293235189717339</v>
      </c>
      <c r="H52" s="227">
        <v>0.8416318663668487</v>
      </c>
      <c r="I52" s="227">
        <v>0.4528622709238617</v>
      </c>
      <c r="J52" s="225">
        <v>0.11336013241901159</v>
      </c>
      <c r="V52" s="18"/>
    </row>
    <row r="53" spans="1:22" s="13" customFormat="1" ht="12.75">
      <c r="A53" s="75"/>
      <c r="B53" s="263" t="s">
        <v>236</v>
      </c>
      <c r="C53" s="242">
        <v>0.16774193548387098</v>
      </c>
      <c r="D53" s="291">
        <v>0.22448979591836735</v>
      </c>
      <c r="E53" s="242">
        <v>0.34964317137550105</v>
      </c>
      <c r="F53" s="286">
        <v>0.4583333333333333</v>
      </c>
      <c r="G53" s="226">
        <v>0.33478967689494005</v>
      </c>
      <c r="H53" s="227">
        <v>0.7649635036496351</v>
      </c>
      <c r="I53" s="227">
        <v>0.3402061855670103</v>
      </c>
      <c r="J53" s="225">
        <v>0.004563684137740285</v>
      </c>
      <c r="V53" s="18"/>
    </row>
    <row r="54" spans="1:22" s="13" customFormat="1" ht="13.5" thickBot="1">
      <c r="A54" s="75"/>
      <c r="B54" s="265" t="s">
        <v>237</v>
      </c>
      <c r="C54" s="243">
        <v>0.29743589743589743</v>
      </c>
      <c r="D54" s="292">
        <v>0.4144144144144144</v>
      </c>
      <c r="E54" s="243">
        <v>0.32825880114176975</v>
      </c>
      <c r="F54" s="287">
        <v>0.5440180586907449</v>
      </c>
      <c r="G54" s="230">
        <v>0.2921713975772916</v>
      </c>
      <c r="H54" s="231">
        <v>0.54</v>
      </c>
      <c r="I54" s="231">
        <v>0.5007518796992482</v>
      </c>
      <c r="J54" s="229">
        <v>0.15233302836230558</v>
      </c>
      <c r="V54" s="18"/>
    </row>
    <row r="55" spans="1:22" s="13" customFormat="1" ht="12.75">
      <c r="A55" s="75"/>
      <c r="B55" s="259"/>
      <c r="C55" s="259"/>
      <c r="D55" s="259"/>
      <c r="E55" s="259"/>
      <c r="F55" s="75"/>
      <c r="V55" s="18"/>
    </row>
    <row r="56" spans="1:22" s="13" customFormat="1" ht="12.75">
      <c r="A56" s="75"/>
      <c r="B56" s="259"/>
      <c r="C56" s="259"/>
      <c r="D56" s="259"/>
      <c r="E56" s="259"/>
      <c r="F56" s="75"/>
      <c r="V56" s="18"/>
    </row>
    <row r="57" spans="1:22" s="13" customFormat="1" ht="12.75">
      <c r="A57" s="75"/>
      <c r="B57" s="259"/>
      <c r="C57" s="259"/>
      <c r="D57" s="259"/>
      <c r="E57" s="259"/>
      <c r="F57" s="75"/>
      <c r="V57" s="18"/>
    </row>
    <row r="58" spans="1:22" s="13" customFormat="1" ht="12.75">
      <c r="A58" s="75"/>
      <c r="B58" s="259"/>
      <c r="C58" s="259"/>
      <c r="D58" s="259"/>
      <c r="E58" s="259"/>
      <c r="F58" s="75"/>
      <c r="V58" s="18"/>
    </row>
    <row r="59" spans="2:22" s="13" customFormat="1" ht="12.75">
      <c r="B59" s="234"/>
      <c r="C59" s="234"/>
      <c r="D59" s="234"/>
      <c r="E59" s="234"/>
      <c r="V59" s="18"/>
    </row>
    <row r="60" spans="2:22" s="13" customFormat="1" ht="12.75">
      <c r="B60" s="234"/>
      <c r="C60" s="234"/>
      <c r="D60" s="234"/>
      <c r="E60" s="234"/>
      <c r="G60" s="234"/>
      <c r="H60" s="18"/>
      <c r="I60" s="18"/>
      <c r="V60" s="18"/>
    </row>
    <row r="61" spans="2:14" s="13" customFormat="1" ht="12.75">
      <c r="B61" s="234"/>
      <c r="C61" s="234"/>
      <c r="D61" s="234"/>
      <c r="E61" s="234"/>
      <c r="G61" s="234"/>
      <c r="H61" s="18"/>
      <c r="I61" s="18"/>
      <c r="N61" s="13" t="s">
        <v>262</v>
      </c>
    </row>
    <row r="62" spans="2:9" s="13" customFormat="1" ht="12.75">
      <c r="B62" s="234"/>
      <c r="C62" s="234"/>
      <c r="D62" s="234"/>
      <c r="E62" s="234"/>
      <c r="G62" s="234"/>
      <c r="H62" s="18"/>
      <c r="I62" s="18"/>
    </row>
    <row r="63" spans="2:10" s="13" customFormat="1" ht="12.75">
      <c r="B63" s="234"/>
      <c r="C63" s="234"/>
      <c r="D63" s="234"/>
      <c r="E63" s="234"/>
      <c r="G63" s="234"/>
      <c r="H63" s="18"/>
      <c r="I63" s="18"/>
      <c r="J63" s="18"/>
    </row>
    <row r="64" spans="2:10" s="13" customFormat="1" ht="12.75">
      <c r="B64" s="234"/>
      <c r="C64" s="234"/>
      <c r="D64" s="234"/>
      <c r="E64" s="234"/>
      <c r="G64" s="234"/>
      <c r="H64" s="18"/>
      <c r="I64" s="18"/>
      <c r="J64" s="18"/>
    </row>
    <row r="65" spans="1:10" s="13" customFormat="1" ht="12.75">
      <c r="A65" s="75"/>
      <c r="B65" s="259"/>
      <c r="C65" s="259"/>
      <c r="D65" s="259"/>
      <c r="E65" s="259"/>
      <c r="F65" s="75"/>
      <c r="G65" s="259"/>
      <c r="H65" s="226"/>
      <c r="I65" s="226"/>
      <c r="J65" s="226"/>
    </row>
    <row r="66" spans="1:10" s="13" customFormat="1" ht="12.75">
      <c r="A66" s="75"/>
      <c r="B66" s="259"/>
      <c r="C66" s="259"/>
      <c r="D66" s="259"/>
      <c r="E66" s="259"/>
      <c r="F66" s="75"/>
      <c r="G66" s="259"/>
      <c r="H66" s="226"/>
      <c r="I66" s="226"/>
      <c r="J66" s="226"/>
    </row>
    <row r="67" spans="1:10" s="13" customFormat="1" ht="12.75">
      <c r="A67" s="75"/>
      <c r="B67" s="259"/>
      <c r="C67" s="259"/>
      <c r="D67" s="259"/>
      <c r="E67" s="259"/>
      <c r="F67" s="75"/>
      <c r="G67" s="259"/>
      <c r="H67" s="226"/>
      <c r="I67" s="226"/>
      <c r="J67" s="226"/>
    </row>
    <row r="68" spans="1:10" s="13" customFormat="1" ht="12.75">
      <c r="A68" s="75"/>
      <c r="B68" s="259"/>
      <c r="C68" s="259"/>
      <c r="D68" s="259"/>
      <c r="E68" s="259"/>
      <c r="F68" s="75"/>
      <c r="G68" s="259"/>
      <c r="H68" s="226"/>
      <c r="I68" s="226"/>
      <c r="J68" s="226"/>
    </row>
    <row r="69" spans="1:10" s="13" customFormat="1" ht="12.75">
      <c r="A69" s="75"/>
      <c r="B69" s="270"/>
      <c r="C69" s="226"/>
      <c r="D69" s="226"/>
      <c r="E69" s="226"/>
      <c r="F69" s="226"/>
      <c r="G69" s="259"/>
      <c r="H69" s="226"/>
      <c r="I69" s="226"/>
      <c r="J69" s="226"/>
    </row>
    <row r="70" spans="1:10" s="13" customFormat="1" ht="12.75">
      <c r="A70" s="75"/>
      <c r="B70" s="259"/>
      <c r="C70" s="259"/>
      <c r="D70" s="259"/>
      <c r="E70" s="259"/>
      <c r="F70" s="75"/>
      <c r="G70" s="259"/>
      <c r="H70" s="226"/>
      <c r="I70" s="226"/>
      <c r="J70" s="226"/>
    </row>
    <row r="71" spans="1:10" s="13" customFormat="1" ht="12.75">
      <c r="A71" s="75"/>
      <c r="B71" s="259"/>
      <c r="C71" s="259"/>
      <c r="D71" s="259"/>
      <c r="E71" s="259"/>
      <c r="F71" s="75"/>
      <c r="G71" s="259"/>
      <c r="H71" s="226"/>
      <c r="I71" s="226"/>
      <c r="J71" s="226"/>
    </row>
    <row r="72" spans="1:10" s="13" customFormat="1" ht="12.75">
      <c r="A72" s="75"/>
      <c r="B72" s="259"/>
      <c r="C72" s="259"/>
      <c r="D72" s="259"/>
      <c r="E72" s="259"/>
      <c r="F72" s="75"/>
      <c r="G72" s="259"/>
      <c r="H72" s="226"/>
      <c r="I72" s="226"/>
      <c r="J72" s="226"/>
    </row>
    <row r="73" spans="1:10" s="13" customFormat="1" ht="12.75">
      <c r="A73" s="75"/>
      <c r="B73" s="259"/>
      <c r="C73" s="259"/>
      <c r="D73" s="259"/>
      <c r="E73" s="259"/>
      <c r="F73" s="75"/>
      <c r="G73" s="259"/>
      <c r="H73" s="226"/>
      <c r="I73" s="226"/>
      <c r="J73" s="226"/>
    </row>
    <row r="74" spans="1:10" s="13" customFormat="1" ht="12.75">
      <c r="A74" s="75"/>
      <c r="B74" s="259"/>
      <c r="C74" s="259"/>
      <c r="D74" s="259"/>
      <c r="E74" s="259"/>
      <c r="F74" s="75"/>
      <c r="G74" s="259"/>
      <c r="H74" s="226"/>
      <c r="I74" s="226"/>
      <c r="J74" s="226"/>
    </row>
    <row r="75" spans="1:10" s="13" customFormat="1" ht="12.75">
      <c r="A75" s="75"/>
      <c r="B75" s="259"/>
      <c r="C75" s="259"/>
      <c r="D75" s="259"/>
      <c r="E75" s="259"/>
      <c r="F75" s="75"/>
      <c r="G75" s="259"/>
      <c r="H75" s="226"/>
      <c r="I75" s="226"/>
      <c r="J75" s="226"/>
    </row>
    <row r="76" spans="1:10" s="13" customFormat="1" ht="12.75">
      <c r="A76" s="75"/>
      <c r="B76" s="259"/>
      <c r="C76" s="259"/>
      <c r="D76" s="259"/>
      <c r="E76" s="259"/>
      <c r="F76" s="75"/>
      <c r="G76" s="259"/>
      <c r="H76" s="226"/>
      <c r="I76" s="226"/>
      <c r="J76" s="226"/>
    </row>
    <row r="77" spans="1:10" s="13" customFormat="1" ht="12.75">
      <c r="A77" s="75"/>
      <c r="B77" s="259"/>
      <c r="C77" s="259"/>
      <c r="D77" s="259"/>
      <c r="E77" s="259"/>
      <c r="F77" s="75"/>
      <c r="G77" s="259"/>
      <c r="H77" s="226"/>
      <c r="I77" s="226"/>
      <c r="J77" s="226"/>
    </row>
    <row r="78" spans="1:10" s="13" customFormat="1" ht="12.75">
      <c r="A78" s="75"/>
      <c r="B78" s="259"/>
      <c r="C78" s="259"/>
      <c r="D78" s="259"/>
      <c r="E78" s="259"/>
      <c r="F78" s="75"/>
      <c r="G78" s="259"/>
      <c r="H78" s="226"/>
      <c r="I78" s="226"/>
      <c r="J78" s="226"/>
    </row>
    <row r="79" spans="1:10" s="13" customFormat="1" ht="12.75">
      <c r="A79" s="75"/>
      <c r="B79" s="259"/>
      <c r="C79" s="259"/>
      <c r="D79" s="259"/>
      <c r="E79" s="259"/>
      <c r="F79" s="75"/>
      <c r="G79" s="259"/>
      <c r="H79" s="226"/>
      <c r="I79" s="226"/>
      <c r="J79" s="226"/>
    </row>
    <row r="80" spans="1:10" s="13" customFormat="1" ht="12.75">
      <c r="A80" s="75"/>
      <c r="B80" s="259"/>
      <c r="C80" s="259"/>
      <c r="D80" s="259"/>
      <c r="E80" s="259"/>
      <c r="F80" s="75"/>
      <c r="G80" s="259"/>
      <c r="H80" s="226"/>
      <c r="I80" s="226"/>
      <c r="J80" s="226"/>
    </row>
    <row r="81" spans="1:10" s="13" customFormat="1" ht="12.75">
      <c r="A81" s="75"/>
      <c r="B81" s="259"/>
      <c r="C81" s="259"/>
      <c r="D81" s="259"/>
      <c r="E81" s="259"/>
      <c r="F81" s="75"/>
      <c r="G81" s="259"/>
      <c r="H81" s="226"/>
      <c r="I81" s="226"/>
      <c r="J81" s="226"/>
    </row>
    <row r="82" spans="1:10" s="13" customFormat="1" ht="12.75">
      <c r="A82" s="75"/>
      <c r="B82" s="259"/>
      <c r="C82" s="259"/>
      <c r="D82" s="259"/>
      <c r="E82" s="259"/>
      <c r="F82" s="75"/>
      <c r="G82" s="259"/>
      <c r="H82" s="226"/>
      <c r="I82" s="226"/>
      <c r="J82" s="226"/>
    </row>
    <row r="83" spans="1:10" s="13" customFormat="1" ht="12.75">
      <c r="A83" s="75"/>
      <c r="B83" s="259"/>
      <c r="C83" s="259"/>
      <c r="D83" s="259"/>
      <c r="E83" s="259"/>
      <c r="F83" s="75"/>
      <c r="G83" s="259"/>
      <c r="H83" s="226"/>
      <c r="I83" s="226"/>
      <c r="J83" s="226"/>
    </row>
    <row r="84" spans="1:10" s="13" customFormat="1" ht="12.75">
      <c r="A84" s="75"/>
      <c r="B84" s="259"/>
      <c r="C84" s="259"/>
      <c r="D84" s="259"/>
      <c r="E84" s="259"/>
      <c r="F84" s="75"/>
      <c r="G84" s="259"/>
      <c r="H84" s="226"/>
      <c r="I84" s="226"/>
      <c r="J84" s="226"/>
    </row>
    <row r="85" spans="1:10" s="13" customFormat="1" ht="12.75">
      <c r="A85" s="75"/>
      <c r="B85" s="259"/>
      <c r="C85" s="259"/>
      <c r="D85" s="259"/>
      <c r="E85" s="259"/>
      <c r="F85" s="75"/>
      <c r="G85" s="259"/>
      <c r="H85" s="226"/>
      <c r="I85" s="226"/>
      <c r="J85" s="226"/>
    </row>
    <row r="86" spans="1:10" s="13" customFormat="1" ht="12.75">
      <c r="A86" s="75"/>
      <c r="B86" s="259"/>
      <c r="C86" s="259"/>
      <c r="D86" s="259"/>
      <c r="E86" s="259"/>
      <c r="F86" s="75"/>
      <c r="G86" s="259"/>
      <c r="H86" s="226"/>
      <c r="I86" s="226"/>
      <c r="J86" s="226"/>
    </row>
    <row r="87" spans="1:10" s="13" customFormat="1" ht="12.75">
      <c r="A87" s="75"/>
      <c r="B87" s="259"/>
      <c r="C87" s="259"/>
      <c r="D87" s="259"/>
      <c r="E87" s="259"/>
      <c r="F87" s="75"/>
      <c r="G87" s="259"/>
      <c r="H87" s="226"/>
      <c r="I87" s="226"/>
      <c r="J87" s="226"/>
    </row>
    <row r="88" spans="1:10" s="13" customFormat="1" ht="12.75">
      <c r="A88" s="75"/>
      <c r="B88" s="259"/>
      <c r="C88" s="259"/>
      <c r="D88" s="259"/>
      <c r="E88" s="259"/>
      <c r="F88" s="75"/>
      <c r="G88" s="259"/>
      <c r="H88" s="226"/>
      <c r="I88" s="226"/>
      <c r="J88" s="226"/>
    </row>
    <row r="89" spans="1:10" s="13" customFormat="1" ht="12.75">
      <c r="A89" s="75"/>
      <c r="B89" s="259"/>
      <c r="C89" s="259"/>
      <c r="D89" s="259"/>
      <c r="E89" s="259"/>
      <c r="F89" s="75"/>
      <c r="G89" s="259"/>
      <c r="H89" s="226"/>
      <c r="I89" s="226"/>
      <c r="J89" s="226"/>
    </row>
    <row r="90" spans="1:10" s="13" customFormat="1" ht="12.75">
      <c r="A90" s="75"/>
      <c r="B90" s="259"/>
      <c r="C90" s="259"/>
      <c r="D90" s="259"/>
      <c r="E90" s="259"/>
      <c r="F90" s="75"/>
      <c r="G90" s="259"/>
      <c r="H90" s="226"/>
      <c r="I90" s="226"/>
      <c r="J90" s="226"/>
    </row>
    <row r="91" spans="1:10" s="13" customFormat="1" ht="12.75">
      <c r="A91" s="75"/>
      <c r="B91" s="259"/>
      <c r="C91" s="259"/>
      <c r="D91" s="259"/>
      <c r="E91" s="259"/>
      <c r="F91" s="75"/>
      <c r="G91" s="259"/>
      <c r="H91" s="226"/>
      <c r="I91" s="226"/>
      <c r="J91" s="226"/>
    </row>
    <row r="92" spans="1:10" s="13" customFormat="1" ht="12.75">
      <c r="A92" s="75"/>
      <c r="B92" s="259"/>
      <c r="C92" s="259"/>
      <c r="D92" s="259"/>
      <c r="E92" s="259"/>
      <c r="F92" s="75"/>
      <c r="G92" s="259"/>
      <c r="H92" s="226"/>
      <c r="I92" s="226"/>
      <c r="J92" s="226"/>
    </row>
    <row r="93" spans="1:10" s="13" customFormat="1" ht="12.75">
      <c r="A93" s="75"/>
      <c r="B93" s="259"/>
      <c r="C93" s="259"/>
      <c r="D93" s="259"/>
      <c r="E93" s="259"/>
      <c r="F93" s="75"/>
      <c r="G93" s="259"/>
      <c r="H93" s="226"/>
      <c r="I93" s="226"/>
      <c r="J93" s="226"/>
    </row>
    <row r="94" spans="1:10" s="13" customFormat="1" ht="12.75">
      <c r="A94" s="75"/>
      <c r="B94" s="259"/>
      <c r="C94" s="259"/>
      <c r="D94" s="259"/>
      <c r="E94" s="259"/>
      <c r="F94" s="75"/>
      <c r="G94" s="259"/>
      <c r="H94" s="226"/>
      <c r="I94" s="226"/>
      <c r="J94" s="226"/>
    </row>
    <row r="95" spans="1:10" s="13" customFormat="1" ht="12.75">
      <c r="A95" s="75"/>
      <c r="B95" s="259"/>
      <c r="C95" s="259"/>
      <c r="D95" s="259"/>
      <c r="E95" s="259"/>
      <c r="F95" s="75"/>
      <c r="G95" s="259"/>
      <c r="H95" s="226"/>
      <c r="I95" s="226"/>
      <c r="J95" s="226"/>
    </row>
    <row r="96" spans="1:10" s="13" customFormat="1" ht="12.75">
      <c r="A96" s="75"/>
      <c r="B96" s="259"/>
      <c r="C96" s="259"/>
      <c r="D96" s="259"/>
      <c r="E96" s="259"/>
      <c r="F96" s="75"/>
      <c r="G96" s="259"/>
      <c r="H96" s="226"/>
      <c r="I96" s="226"/>
      <c r="J96" s="226"/>
    </row>
    <row r="97" spans="1:10" s="13" customFormat="1" ht="12.75">
      <c r="A97" s="75"/>
      <c r="B97" s="259"/>
      <c r="C97" s="259"/>
      <c r="D97" s="259"/>
      <c r="E97" s="259"/>
      <c r="F97" s="75"/>
      <c r="G97" s="259"/>
      <c r="H97" s="226"/>
      <c r="I97" s="226"/>
      <c r="J97" s="226"/>
    </row>
    <row r="98" spans="1:10" s="13" customFormat="1" ht="12.75">
      <c r="A98" s="75"/>
      <c r="B98" s="259"/>
      <c r="C98" s="259"/>
      <c r="D98" s="259"/>
      <c r="E98" s="259"/>
      <c r="F98" s="75"/>
      <c r="G98" s="259"/>
      <c r="H98" s="226"/>
      <c r="I98" s="226"/>
      <c r="J98" s="226"/>
    </row>
    <row r="99" spans="1:10" s="13" customFormat="1" ht="12.75">
      <c r="A99" s="75"/>
      <c r="B99" s="259"/>
      <c r="C99" s="259"/>
      <c r="D99" s="259"/>
      <c r="E99" s="259"/>
      <c r="F99" s="75"/>
      <c r="G99" s="259"/>
      <c r="H99" s="226"/>
      <c r="I99" s="226"/>
      <c r="J99" s="226"/>
    </row>
    <row r="100" spans="1:10" s="13" customFormat="1" ht="12.75">
      <c r="A100" s="75"/>
      <c r="B100" s="259"/>
      <c r="C100" s="259"/>
      <c r="D100" s="259"/>
      <c r="E100" s="259"/>
      <c r="F100" s="75"/>
      <c r="G100" s="259"/>
      <c r="H100" s="226"/>
      <c r="I100" s="226"/>
      <c r="J100" s="226"/>
    </row>
    <row r="101" spans="1:10" s="13" customFormat="1" ht="12.75">
      <c r="A101" s="75"/>
      <c r="B101" s="259"/>
      <c r="C101" s="259"/>
      <c r="D101" s="259"/>
      <c r="E101" s="259"/>
      <c r="F101" s="75"/>
      <c r="G101" s="259"/>
      <c r="H101" s="226"/>
      <c r="I101" s="226"/>
      <c r="J101" s="226"/>
    </row>
    <row r="102" spans="2:10" s="13" customFormat="1" ht="12.75">
      <c r="B102" s="234"/>
      <c r="C102" s="234"/>
      <c r="D102" s="234"/>
      <c r="E102" s="234"/>
      <c r="G102" s="234"/>
      <c r="H102" s="18"/>
      <c r="I102" s="18"/>
      <c r="J102" s="18"/>
    </row>
    <row r="103" spans="2:10" s="13" customFormat="1" ht="12.75">
      <c r="B103" s="234"/>
      <c r="C103" s="234"/>
      <c r="D103" s="234"/>
      <c r="E103" s="234"/>
      <c r="G103" s="234"/>
      <c r="H103" s="18"/>
      <c r="I103" s="18"/>
      <c r="J103" s="18"/>
    </row>
    <row r="104" spans="2:10" s="13" customFormat="1" ht="12.75">
      <c r="B104" s="234"/>
      <c r="C104" s="234"/>
      <c r="D104" s="234"/>
      <c r="E104" s="234"/>
      <c r="G104" s="234"/>
      <c r="H104" s="18"/>
      <c r="I104" s="18"/>
      <c r="J104" s="18"/>
    </row>
    <row r="105" spans="2:10" s="13" customFormat="1" ht="12.75">
      <c r="B105" s="234"/>
      <c r="C105" s="234"/>
      <c r="D105" s="234"/>
      <c r="E105" s="234"/>
      <c r="G105" s="234"/>
      <c r="H105" s="18"/>
      <c r="I105" s="18"/>
      <c r="J105" s="18"/>
    </row>
    <row r="106" spans="2:10" s="13" customFormat="1" ht="12.75">
      <c r="B106" s="234"/>
      <c r="C106" s="234"/>
      <c r="D106" s="234"/>
      <c r="E106" s="234"/>
      <c r="G106" s="234"/>
      <c r="H106" s="18"/>
      <c r="I106" s="18"/>
      <c r="J106" s="18"/>
    </row>
    <row r="107" spans="2:10" s="13" customFormat="1" ht="12.75">
      <c r="B107" s="234"/>
      <c r="C107" s="234"/>
      <c r="D107" s="234"/>
      <c r="E107" s="234"/>
      <c r="G107" s="234"/>
      <c r="H107" s="18"/>
      <c r="I107" s="18"/>
      <c r="J107" s="18"/>
    </row>
    <row r="108" spans="2:10" s="13" customFormat="1" ht="12.75">
      <c r="B108" s="234"/>
      <c r="C108" s="234"/>
      <c r="D108" s="234"/>
      <c r="E108" s="234"/>
      <c r="G108" s="234"/>
      <c r="H108" s="18"/>
      <c r="I108" s="18"/>
      <c r="J108" s="18"/>
    </row>
    <row r="109" spans="2:10" s="13" customFormat="1" ht="12.75">
      <c r="B109" s="234"/>
      <c r="C109" s="234"/>
      <c r="D109" s="234"/>
      <c r="E109" s="234"/>
      <c r="G109" s="234"/>
      <c r="H109" s="18"/>
      <c r="I109" s="18"/>
      <c r="J109" s="18"/>
    </row>
    <row r="110" spans="2:10" s="13" customFormat="1" ht="12.75">
      <c r="B110" s="234"/>
      <c r="C110" s="234"/>
      <c r="D110" s="234"/>
      <c r="E110" s="234"/>
      <c r="G110" s="234"/>
      <c r="H110" s="18"/>
      <c r="I110" s="18"/>
      <c r="J110" s="18"/>
    </row>
    <row r="111" spans="2:10" s="13" customFormat="1" ht="12.75">
      <c r="B111" s="234"/>
      <c r="C111" s="234"/>
      <c r="D111" s="234"/>
      <c r="E111" s="234"/>
      <c r="G111" s="234"/>
      <c r="H111" s="18"/>
      <c r="I111" s="18"/>
      <c r="J111" s="18"/>
    </row>
    <row r="112" spans="2:10" s="13" customFormat="1" ht="12.75">
      <c r="B112" s="234"/>
      <c r="C112" s="234"/>
      <c r="D112" s="234"/>
      <c r="E112" s="234"/>
      <c r="G112" s="234"/>
      <c r="J112" s="18"/>
    </row>
    <row r="113" spans="2:10" s="13" customFormat="1" ht="12.75">
      <c r="B113" s="234"/>
      <c r="C113" s="234"/>
      <c r="D113" s="234"/>
      <c r="E113" s="234"/>
      <c r="G113" s="234"/>
      <c r="J113" s="18"/>
    </row>
    <row r="114" spans="2:10" s="13" customFormat="1" ht="12.75">
      <c r="B114" s="234"/>
      <c r="C114" s="234"/>
      <c r="D114" s="234"/>
      <c r="E114" s="234"/>
      <c r="G114" s="234"/>
      <c r="J114" s="18"/>
    </row>
    <row r="115" spans="2:7" s="13" customFormat="1" ht="12.75">
      <c r="B115" s="234"/>
      <c r="C115" s="234"/>
      <c r="D115" s="234"/>
      <c r="E115" s="234"/>
      <c r="G115" s="234"/>
    </row>
    <row r="116" spans="2:5" s="13" customFormat="1" ht="12.75">
      <c r="B116" s="234"/>
      <c r="C116" s="234"/>
      <c r="D116" s="234"/>
      <c r="E116" s="234"/>
    </row>
    <row r="117" spans="2:5" s="13" customFormat="1" ht="12.75">
      <c r="B117" s="234"/>
      <c r="C117" s="234"/>
      <c r="D117" s="234"/>
      <c r="E117" s="234"/>
    </row>
    <row r="118" spans="2:5" s="13" customFormat="1" ht="12.75">
      <c r="B118" s="234"/>
      <c r="C118" s="234"/>
      <c r="D118" s="234"/>
      <c r="E118" s="234"/>
    </row>
    <row r="119" spans="2:5" s="13" customFormat="1" ht="12.75">
      <c r="B119" s="234"/>
      <c r="C119" s="234"/>
      <c r="D119" s="234"/>
      <c r="E119" s="234"/>
    </row>
    <row r="120" spans="2:5" s="13" customFormat="1" ht="12.75">
      <c r="B120" s="234"/>
      <c r="C120" s="234"/>
      <c r="D120" s="234"/>
      <c r="E120" s="234"/>
    </row>
    <row r="121" spans="2:5" s="13" customFormat="1" ht="12.75">
      <c r="B121" s="234"/>
      <c r="C121" s="234"/>
      <c r="D121" s="234"/>
      <c r="E121" s="234"/>
    </row>
    <row r="122" spans="2:5" s="13" customFormat="1" ht="12.75">
      <c r="B122" s="234"/>
      <c r="C122" s="234"/>
      <c r="D122" s="234"/>
      <c r="E122" s="234"/>
    </row>
    <row r="123" spans="2:5" s="13" customFormat="1" ht="12.75">
      <c r="B123" s="234"/>
      <c r="C123" s="234"/>
      <c r="D123" s="234"/>
      <c r="E123" s="234"/>
    </row>
    <row r="124" spans="2:5" s="13" customFormat="1" ht="12.75">
      <c r="B124" s="234"/>
      <c r="C124" s="234"/>
      <c r="D124" s="234"/>
      <c r="E124" s="234"/>
    </row>
    <row r="125" spans="2:5" s="13" customFormat="1" ht="12.75">
      <c r="B125" s="234"/>
      <c r="C125" s="234"/>
      <c r="D125" s="234"/>
      <c r="E125" s="234"/>
    </row>
    <row r="126" spans="2:5" s="13" customFormat="1" ht="12.75">
      <c r="B126" s="234"/>
      <c r="C126" s="234"/>
      <c r="D126" s="234"/>
      <c r="E126" s="234"/>
    </row>
    <row r="127" spans="2:5" s="13" customFormat="1" ht="12.75">
      <c r="B127" s="234"/>
      <c r="C127" s="234"/>
      <c r="D127" s="234"/>
      <c r="E127" s="234"/>
    </row>
    <row r="128" spans="2:5" s="13" customFormat="1" ht="12.75">
      <c r="B128" s="234"/>
      <c r="C128" s="234"/>
      <c r="D128" s="234"/>
      <c r="E128" s="234"/>
    </row>
    <row r="129" spans="2:5" s="13" customFormat="1" ht="12.75">
      <c r="B129" s="234"/>
      <c r="C129" s="234"/>
      <c r="D129" s="234"/>
      <c r="E129" s="234"/>
    </row>
    <row r="130" spans="2:5" s="13" customFormat="1" ht="12.75">
      <c r="B130" s="234"/>
      <c r="C130" s="234"/>
      <c r="D130" s="234"/>
      <c r="E130" s="234"/>
    </row>
    <row r="131" spans="2:5" s="13" customFormat="1" ht="12.75">
      <c r="B131" s="234"/>
      <c r="C131" s="234"/>
      <c r="D131" s="234"/>
      <c r="E131" s="234"/>
    </row>
    <row r="132" spans="2:5" s="13" customFormat="1" ht="12.75">
      <c r="B132" s="234"/>
      <c r="C132" s="234"/>
      <c r="D132" s="234"/>
      <c r="E132" s="234"/>
    </row>
    <row r="133" spans="2:5" s="13" customFormat="1" ht="12.75">
      <c r="B133" s="234"/>
      <c r="C133" s="234"/>
      <c r="D133" s="234"/>
      <c r="E133" s="234"/>
    </row>
    <row r="134" spans="2:5" s="13" customFormat="1" ht="12.75">
      <c r="B134" s="234"/>
      <c r="C134" s="234"/>
      <c r="D134" s="234"/>
      <c r="E134" s="234"/>
    </row>
    <row r="135" spans="2:5" s="13" customFormat="1" ht="12.75">
      <c r="B135" s="234"/>
      <c r="C135" s="234"/>
      <c r="D135" s="234"/>
      <c r="E135" s="234"/>
    </row>
    <row r="136" spans="2:5" s="13" customFormat="1" ht="12.75">
      <c r="B136" s="234"/>
      <c r="C136" s="234"/>
      <c r="D136" s="234"/>
      <c r="E136" s="234"/>
    </row>
    <row r="137" spans="2:5" s="13" customFormat="1" ht="12.75">
      <c r="B137" s="234"/>
      <c r="C137" s="234"/>
      <c r="D137" s="234"/>
      <c r="E137" s="234"/>
    </row>
    <row r="138" spans="2:5" s="13" customFormat="1" ht="12.75">
      <c r="B138" s="234"/>
      <c r="C138" s="234"/>
      <c r="D138" s="234"/>
      <c r="E138" s="234"/>
    </row>
    <row r="139" spans="2:5" s="13" customFormat="1" ht="12.75">
      <c r="B139" s="234"/>
      <c r="C139" s="234"/>
      <c r="D139" s="234"/>
      <c r="E139" s="234"/>
    </row>
    <row r="140" spans="2:5" s="13" customFormat="1" ht="12.75">
      <c r="B140" s="234"/>
      <c r="C140" s="234"/>
      <c r="D140" s="234"/>
      <c r="E140" s="234"/>
    </row>
    <row r="141" spans="2:5" s="13" customFormat="1" ht="12.75">
      <c r="B141" s="234"/>
      <c r="C141" s="234"/>
      <c r="D141" s="234"/>
      <c r="E141" s="234"/>
    </row>
    <row r="142" spans="2:5" s="13" customFormat="1" ht="12.75">
      <c r="B142" s="234"/>
      <c r="C142" s="234"/>
      <c r="D142" s="234"/>
      <c r="E142" s="234"/>
    </row>
    <row r="143" spans="2:5" s="13" customFormat="1" ht="12.75">
      <c r="B143" s="234"/>
      <c r="C143" s="234"/>
      <c r="D143" s="234"/>
      <c r="E143" s="234"/>
    </row>
    <row r="144" spans="2:5" s="13" customFormat="1" ht="12.75">
      <c r="B144" s="234"/>
      <c r="C144" s="234"/>
      <c r="D144" s="234"/>
      <c r="E144" s="234"/>
    </row>
    <row r="145" spans="2:5" s="13" customFormat="1" ht="12.75">
      <c r="B145" s="234"/>
      <c r="C145" s="234"/>
      <c r="D145" s="234"/>
      <c r="E145" s="234"/>
    </row>
    <row r="146" spans="2:5" s="13" customFormat="1" ht="12.75">
      <c r="B146" s="234"/>
      <c r="C146" s="234"/>
      <c r="D146" s="234"/>
      <c r="E146" s="234"/>
    </row>
    <row r="147" spans="2:5" s="13" customFormat="1" ht="12.75">
      <c r="B147" s="234"/>
      <c r="C147" s="234"/>
      <c r="D147" s="234"/>
      <c r="E147" s="234"/>
    </row>
    <row r="148" spans="2:5" s="13" customFormat="1" ht="12.75">
      <c r="B148" s="234"/>
      <c r="C148" s="234"/>
      <c r="D148" s="234"/>
      <c r="E148" s="234"/>
    </row>
    <row r="149" spans="2:5" s="13" customFormat="1" ht="12.75">
      <c r="B149" s="234"/>
      <c r="C149" s="234"/>
      <c r="D149" s="234"/>
      <c r="E149" s="234"/>
    </row>
    <row r="150" spans="2:5" s="13" customFormat="1" ht="12.75">
      <c r="B150" s="234"/>
      <c r="C150" s="234"/>
      <c r="D150" s="234"/>
      <c r="E150" s="234"/>
    </row>
    <row r="151" spans="2:5" s="13" customFormat="1" ht="12.75">
      <c r="B151" s="234"/>
      <c r="C151" s="234"/>
      <c r="D151" s="234"/>
      <c r="E151" s="234"/>
    </row>
    <row r="152" spans="2:5" s="13" customFormat="1" ht="12.75">
      <c r="B152" s="234"/>
      <c r="C152" s="234"/>
      <c r="D152" s="234"/>
      <c r="E152" s="234"/>
    </row>
    <row r="153" spans="2:5" s="13" customFormat="1" ht="12.75">
      <c r="B153" s="234"/>
      <c r="C153" s="234"/>
      <c r="D153" s="234"/>
      <c r="E153" s="234"/>
    </row>
    <row r="154" spans="2:5" s="13" customFormat="1" ht="12.75">
      <c r="B154" s="234"/>
      <c r="C154" s="234"/>
      <c r="D154" s="234"/>
      <c r="E154" s="234"/>
    </row>
    <row r="155" spans="2:5" s="13" customFormat="1" ht="12.75">
      <c r="B155" s="234"/>
      <c r="C155" s="234"/>
      <c r="D155" s="234"/>
      <c r="E155" s="234"/>
    </row>
    <row r="156" spans="2:5" s="13" customFormat="1" ht="12.75">
      <c r="B156" s="234"/>
      <c r="C156" s="234"/>
      <c r="D156" s="234"/>
      <c r="E156" s="234"/>
    </row>
    <row r="157" spans="2:5" s="13" customFormat="1" ht="12.75">
      <c r="B157" s="234"/>
      <c r="C157" s="234"/>
      <c r="D157" s="234"/>
      <c r="E157" s="234"/>
    </row>
    <row r="158" spans="2:5" s="13" customFormat="1" ht="12.75">
      <c r="B158" s="234"/>
      <c r="C158" s="234"/>
      <c r="D158" s="234"/>
      <c r="E158" s="234"/>
    </row>
    <row r="159" spans="2:5" s="13" customFormat="1" ht="12.75">
      <c r="B159" s="234"/>
      <c r="C159" s="234"/>
      <c r="D159" s="234"/>
      <c r="E159" s="234"/>
    </row>
    <row r="160" spans="2:5" s="13" customFormat="1" ht="12.75">
      <c r="B160" s="234"/>
      <c r="C160" s="234"/>
      <c r="D160" s="234"/>
      <c r="E160" s="234"/>
    </row>
    <row r="161" spans="2:5" s="13" customFormat="1" ht="12.75">
      <c r="B161" s="234"/>
      <c r="C161" s="234"/>
      <c r="D161" s="234"/>
      <c r="E161" s="234"/>
    </row>
    <row r="162" spans="2:5" s="13" customFormat="1" ht="12.75">
      <c r="B162" s="234"/>
      <c r="C162" s="234"/>
      <c r="D162" s="234"/>
      <c r="E162" s="234"/>
    </row>
    <row r="163" spans="2:5" s="13" customFormat="1" ht="12.75">
      <c r="B163" s="234"/>
      <c r="C163" s="234"/>
      <c r="D163" s="234"/>
      <c r="E163" s="234"/>
    </row>
    <row r="164" spans="2:5" s="13" customFormat="1" ht="12.75">
      <c r="B164" s="234"/>
      <c r="C164" s="234"/>
      <c r="D164" s="234"/>
      <c r="E164" s="234"/>
    </row>
    <row r="165" spans="2:5" s="13" customFormat="1" ht="12.75">
      <c r="B165" s="234"/>
      <c r="C165" s="234"/>
      <c r="D165" s="234"/>
      <c r="E165" s="234"/>
    </row>
    <row r="166" spans="2:5" s="13" customFormat="1" ht="12.75">
      <c r="B166" s="234"/>
      <c r="C166" s="234"/>
      <c r="D166" s="234"/>
      <c r="E166" s="234"/>
    </row>
    <row r="167" spans="2:5" s="13" customFormat="1" ht="12.75">
      <c r="B167" s="234"/>
      <c r="C167" s="234"/>
      <c r="D167" s="234"/>
      <c r="E167" s="234"/>
    </row>
    <row r="168" spans="2:5" s="13" customFormat="1" ht="12.75">
      <c r="B168" s="234"/>
      <c r="C168" s="234"/>
      <c r="D168" s="234"/>
      <c r="E168" s="234"/>
    </row>
    <row r="169" spans="2:5" s="13" customFormat="1" ht="12.75">
      <c r="B169" s="234"/>
      <c r="C169" s="234"/>
      <c r="D169" s="234"/>
      <c r="E169" s="234"/>
    </row>
    <row r="170" spans="2:5" s="13" customFormat="1" ht="12.75">
      <c r="B170" s="234"/>
      <c r="C170" s="234"/>
      <c r="D170" s="234"/>
      <c r="E170" s="234"/>
    </row>
    <row r="171" spans="2:5" s="13" customFormat="1" ht="12.75">
      <c r="B171" s="234"/>
      <c r="C171" s="234"/>
      <c r="D171" s="234"/>
      <c r="E171" s="234"/>
    </row>
    <row r="172" spans="2:5" s="13" customFormat="1" ht="12.75">
      <c r="B172" s="234"/>
      <c r="C172" s="234"/>
      <c r="D172" s="234"/>
      <c r="E172" s="234"/>
    </row>
    <row r="173" spans="2:5" s="13" customFormat="1" ht="12.75">
      <c r="B173" s="234"/>
      <c r="C173" s="234"/>
      <c r="D173" s="234"/>
      <c r="E173" s="234"/>
    </row>
    <row r="174" spans="2:5" s="13" customFormat="1" ht="12.75">
      <c r="B174" s="234"/>
      <c r="C174" s="234"/>
      <c r="D174" s="234"/>
      <c r="E174" s="234"/>
    </row>
    <row r="175" spans="2:5" s="13" customFormat="1" ht="12.75">
      <c r="B175" s="234"/>
      <c r="C175" s="234"/>
      <c r="D175" s="234"/>
      <c r="E175" s="234"/>
    </row>
    <row r="176" spans="2:5" s="13" customFormat="1" ht="12.75">
      <c r="B176" s="234"/>
      <c r="C176" s="234"/>
      <c r="D176" s="234"/>
      <c r="E176" s="234"/>
    </row>
    <row r="177" spans="2:5" s="13" customFormat="1" ht="12.75">
      <c r="B177" s="234"/>
      <c r="C177" s="234"/>
      <c r="D177" s="234"/>
      <c r="E177" s="234"/>
    </row>
    <row r="178" spans="2:5" s="13" customFormat="1" ht="12.75">
      <c r="B178" s="234"/>
      <c r="C178" s="234"/>
      <c r="D178" s="234"/>
      <c r="E178" s="234"/>
    </row>
    <row r="179" spans="2:5" s="13" customFormat="1" ht="12.75">
      <c r="B179" s="234"/>
      <c r="C179" s="234"/>
      <c r="D179" s="234"/>
      <c r="E179" s="234"/>
    </row>
    <row r="180" spans="2:5" s="13" customFormat="1" ht="12.75">
      <c r="B180" s="234"/>
      <c r="C180" s="234"/>
      <c r="D180" s="234"/>
      <c r="E180" s="234"/>
    </row>
    <row r="181" spans="2:5" s="13" customFormat="1" ht="12.75">
      <c r="B181" s="234"/>
      <c r="C181" s="234"/>
      <c r="D181" s="234"/>
      <c r="E181" s="234"/>
    </row>
    <row r="182" spans="2:5" s="13" customFormat="1" ht="12.75">
      <c r="B182" s="234"/>
      <c r="C182" s="234"/>
      <c r="D182" s="234"/>
      <c r="E182" s="234"/>
    </row>
    <row r="183" spans="2:5" s="13" customFormat="1" ht="12.75">
      <c r="B183" s="234"/>
      <c r="C183" s="234"/>
      <c r="D183" s="234"/>
      <c r="E183" s="234"/>
    </row>
    <row r="184" spans="2:5" s="13" customFormat="1" ht="12.75">
      <c r="B184" s="234"/>
      <c r="C184" s="234"/>
      <c r="D184" s="234"/>
      <c r="E184" s="234"/>
    </row>
    <row r="185" spans="2:5" s="13" customFormat="1" ht="12.75">
      <c r="B185" s="234"/>
      <c r="C185" s="234"/>
      <c r="D185" s="234"/>
      <c r="E185" s="234"/>
    </row>
    <row r="186" spans="2:5" s="13" customFormat="1" ht="12.75">
      <c r="B186" s="234"/>
      <c r="C186" s="234"/>
      <c r="D186" s="234"/>
      <c r="E186" s="234"/>
    </row>
    <row r="187" spans="2:5" s="13" customFormat="1" ht="12.75">
      <c r="B187" s="234"/>
      <c r="C187" s="234"/>
      <c r="D187" s="234"/>
      <c r="E187" s="234"/>
    </row>
    <row r="188" spans="2:5" s="13" customFormat="1" ht="12.75">
      <c r="B188" s="234"/>
      <c r="C188" s="234"/>
      <c r="D188" s="234"/>
      <c r="E188" s="234"/>
    </row>
    <row r="189" spans="2:5" s="13" customFormat="1" ht="12.75">
      <c r="B189" s="234"/>
      <c r="C189" s="234"/>
      <c r="D189" s="234"/>
      <c r="E189" s="234"/>
    </row>
    <row r="190" spans="2:5" s="13" customFormat="1" ht="12.75">
      <c r="B190" s="234"/>
      <c r="C190" s="234"/>
      <c r="D190" s="234"/>
      <c r="E190" s="234"/>
    </row>
    <row r="191" spans="2:5" s="13" customFormat="1" ht="12.75">
      <c r="B191" s="234"/>
      <c r="C191" s="234"/>
      <c r="D191" s="234"/>
      <c r="E191" s="234"/>
    </row>
    <row r="192" spans="2:5" s="13" customFormat="1" ht="12.75">
      <c r="B192" s="234"/>
      <c r="C192" s="234"/>
      <c r="D192" s="234"/>
      <c r="E192" s="234"/>
    </row>
    <row r="193" spans="2:5" s="13" customFormat="1" ht="12.75">
      <c r="B193" s="234"/>
      <c r="C193" s="234"/>
      <c r="D193" s="234"/>
      <c r="E193" s="234"/>
    </row>
    <row r="194" spans="2:5" s="13" customFormat="1" ht="12.75">
      <c r="B194" s="234"/>
      <c r="C194" s="234"/>
      <c r="D194" s="234"/>
      <c r="E194" s="234"/>
    </row>
    <row r="195" spans="2:5" s="13" customFormat="1" ht="12.75">
      <c r="B195" s="234"/>
      <c r="C195" s="234"/>
      <c r="D195" s="234"/>
      <c r="E195" s="234"/>
    </row>
    <row r="196" spans="2:5" s="13" customFormat="1" ht="12.75">
      <c r="B196" s="234"/>
      <c r="C196" s="234"/>
      <c r="D196" s="234"/>
      <c r="E196" s="234"/>
    </row>
    <row r="197" spans="2:5" s="13" customFormat="1" ht="12.75">
      <c r="B197" s="234"/>
      <c r="C197" s="234"/>
      <c r="D197" s="234"/>
      <c r="E197" s="234"/>
    </row>
    <row r="198" spans="2:5" s="13" customFormat="1" ht="12.75">
      <c r="B198" s="234"/>
      <c r="C198" s="234"/>
      <c r="D198" s="234"/>
      <c r="E198" s="234"/>
    </row>
    <row r="199" spans="2:5" s="13" customFormat="1" ht="12.75">
      <c r="B199" s="234"/>
      <c r="C199" s="234"/>
      <c r="D199" s="234"/>
      <c r="E199" s="234"/>
    </row>
    <row r="200" spans="2:5" s="13" customFormat="1" ht="12.75">
      <c r="B200" s="234"/>
      <c r="C200" s="234"/>
      <c r="D200" s="234"/>
      <c r="E200" s="234"/>
    </row>
    <row r="201" spans="2:5" s="13" customFormat="1" ht="12.75">
      <c r="B201" s="234"/>
      <c r="C201" s="234"/>
      <c r="D201" s="234"/>
      <c r="E201" s="234"/>
    </row>
    <row r="202" spans="2:5" s="13" customFormat="1" ht="12.75">
      <c r="B202" s="234"/>
      <c r="C202" s="234"/>
      <c r="D202" s="234"/>
      <c r="E202" s="234"/>
    </row>
    <row r="203" spans="2:5" s="13" customFormat="1" ht="12.75">
      <c r="B203" s="234"/>
      <c r="C203" s="234"/>
      <c r="D203" s="234"/>
      <c r="E203" s="234"/>
    </row>
    <row r="204" spans="2:5" s="13" customFormat="1" ht="12.75">
      <c r="B204" s="234"/>
      <c r="C204" s="234"/>
      <c r="D204" s="234"/>
      <c r="E204" s="234"/>
    </row>
    <row r="205" spans="2:5" s="13" customFormat="1" ht="12.75">
      <c r="B205" s="234"/>
      <c r="C205" s="234"/>
      <c r="D205" s="234"/>
      <c r="E205" s="234"/>
    </row>
    <row r="206" spans="2:5" s="13" customFormat="1" ht="12.75">
      <c r="B206" s="234"/>
      <c r="C206" s="234"/>
      <c r="D206" s="234"/>
      <c r="E206" s="234"/>
    </row>
    <row r="207" spans="2:5" s="13" customFormat="1" ht="12.75">
      <c r="B207" s="234"/>
      <c r="C207" s="234"/>
      <c r="D207" s="234"/>
      <c r="E207" s="234"/>
    </row>
    <row r="208" spans="2:5" s="13" customFormat="1" ht="12.75">
      <c r="B208" s="234"/>
      <c r="C208" s="234"/>
      <c r="D208" s="234"/>
      <c r="E208" s="234"/>
    </row>
    <row r="209" spans="2:5" s="13" customFormat="1" ht="12.75">
      <c r="B209" s="234"/>
      <c r="C209" s="234"/>
      <c r="D209" s="234"/>
      <c r="E209" s="234"/>
    </row>
    <row r="210" spans="2:5" s="13" customFormat="1" ht="12.75">
      <c r="B210" s="234"/>
      <c r="C210" s="234"/>
      <c r="D210" s="234"/>
      <c r="E210" s="234"/>
    </row>
    <row r="211" spans="2:5" s="13" customFormat="1" ht="12.75">
      <c r="B211" s="234"/>
      <c r="C211" s="234"/>
      <c r="D211" s="234"/>
      <c r="E211" s="234"/>
    </row>
    <row r="212" spans="2:5" s="13" customFormat="1" ht="12.75">
      <c r="B212" s="234"/>
      <c r="C212" s="234"/>
      <c r="D212" s="234"/>
      <c r="E212" s="234"/>
    </row>
    <row r="213" spans="2:5" s="13" customFormat="1" ht="12.75">
      <c r="B213" s="234"/>
      <c r="C213" s="234"/>
      <c r="D213" s="234"/>
      <c r="E213" s="234"/>
    </row>
    <row r="214" spans="2:5" s="13" customFormat="1" ht="12.75">
      <c r="B214" s="234"/>
      <c r="C214" s="234"/>
      <c r="D214" s="234"/>
      <c r="E214" s="234"/>
    </row>
    <row r="215" spans="2:5" s="13" customFormat="1" ht="12.75">
      <c r="B215" s="234"/>
      <c r="C215" s="234"/>
      <c r="D215" s="234"/>
      <c r="E215" s="234"/>
    </row>
    <row r="216" spans="2:5" s="13" customFormat="1" ht="12.75">
      <c r="B216" s="234"/>
      <c r="C216" s="234"/>
      <c r="D216" s="234"/>
      <c r="E216" s="234"/>
    </row>
    <row r="217" spans="2:5" s="13" customFormat="1" ht="12.75">
      <c r="B217" s="234"/>
      <c r="C217" s="234"/>
      <c r="D217" s="234"/>
      <c r="E217" s="234"/>
    </row>
    <row r="218" spans="2:5" s="13" customFormat="1" ht="12.75">
      <c r="B218" s="234"/>
      <c r="C218" s="234"/>
      <c r="D218" s="234"/>
      <c r="E218" s="234"/>
    </row>
    <row r="219" spans="2:5" s="13" customFormat="1" ht="12.75">
      <c r="B219" s="234"/>
      <c r="C219" s="234"/>
      <c r="D219" s="234"/>
      <c r="E219" s="234"/>
    </row>
    <row r="220" spans="2:5" s="13" customFormat="1" ht="12.75">
      <c r="B220" s="234"/>
      <c r="C220" s="234"/>
      <c r="D220" s="234"/>
      <c r="E220" s="234"/>
    </row>
    <row r="221" spans="2:5" s="13" customFormat="1" ht="12.75">
      <c r="B221" s="234"/>
      <c r="C221" s="234"/>
      <c r="D221" s="234"/>
      <c r="E221" s="234"/>
    </row>
    <row r="222" spans="2:5" s="13" customFormat="1" ht="12.75">
      <c r="B222" s="234"/>
      <c r="C222" s="234"/>
      <c r="D222" s="234"/>
      <c r="E222" s="234"/>
    </row>
    <row r="223" spans="2:5" s="13" customFormat="1" ht="12.75">
      <c r="B223" s="234"/>
      <c r="C223" s="234"/>
      <c r="D223" s="234"/>
      <c r="E223" s="234"/>
    </row>
    <row r="224" spans="2:5" s="13" customFormat="1" ht="12.75">
      <c r="B224" s="234"/>
      <c r="C224" s="234"/>
      <c r="D224" s="234"/>
      <c r="E224" s="234"/>
    </row>
    <row r="225" spans="2:5" s="13" customFormat="1" ht="12.75">
      <c r="B225" s="234"/>
      <c r="C225" s="234"/>
      <c r="D225" s="234"/>
      <c r="E225" s="234"/>
    </row>
    <row r="226" spans="2:5" s="13" customFormat="1" ht="12.75">
      <c r="B226" s="234"/>
      <c r="C226" s="234"/>
      <c r="D226" s="234"/>
      <c r="E226" s="234"/>
    </row>
    <row r="227" spans="2:5" s="13" customFormat="1" ht="12.75">
      <c r="B227" s="234"/>
      <c r="C227" s="234"/>
      <c r="D227" s="234"/>
      <c r="E227" s="234"/>
    </row>
    <row r="228" spans="2:5" s="13" customFormat="1" ht="12.75">
      <c r="B228" s="234"/>
      <c r="C228" s="234"/>
      <c r="D228" s="234"/>
      <c r="E228" s="234"/>
    </row>
    <row r="229" spans="2:5" s="13" customFormat="1" ht="12.75">
      <c r="B229" s="234"/>
      <c r="C229" s="234"/>
      <c r="D229" s="234"/>
      <c r="E229" s="234"/>
    </row>
    <row r="230" spans="2:5" s="13" customFormat="1" ht="12.75">
      <c r="B230" s="234"/>
      <c r="C230" s="234"/>
      <c r="D230" s="234"/>
      <c r="E230" s="234"/>
    </row>
    <row r="231" spans="2:5" s="13" customFormat="1" ht="12.75">
      <c r="B231" s="234"/>
      <c r="C231" s="234"/>
      <c r="D231" s="234"/>
      <c r="E231" s="234"/>
    </row>
    <row r="232" spans="2:5" s="13" customFormat="1" ht="12.75">
      <c r="B232" s="234"/>
      <c r="C232" s="234"/>
      <c r="D232" s="234"/>
      <c r="E232" s="234"/>
    </row>
    <row r="233" spans="2:5" s="13" customFormat="1" ht="12.75">
      <c r="B233" s="234"/>
      <c r="C233" s="234"/>
      <c r="D233" s="234"/>
      <c r="E233" s="234"/>
    </row>
    <row r="234" spans="2:5" s="13" customFormat="1" ht="12.75">
      <c r="B234" s="234"/>
      <c r="C234" s="234"/>
      <c r="D234" s="234"/>
      <c r="E234" s="234"/>
    </row>
    <row r="235" spans="2:5" s="13" customFormat="1" ht="12.75">
      <c r="B235" s="234"/>
      <c r="C235" s="234"/>
      <c r="D235" s="234"/>
      <c r="E235" s="234"/>
    </row>
    <row r="236" spans="2:5" s="13" customFormat="1" ht="12.75">
      <c r="B236" s="234"/>
      <c r="C236" s="234"/>
      <c r="D236" s="234"/>
      <c r="E236" s="234"/>
    </row>
    <row r="237" spans="2:5" s="13" customFormat="1" ht="12.75">
      <c r="B237" s="234"/>
      <c r="C237" s="234"/>
      <c r="D237" s="234"/>
      <c r="E237" s="234"/>
    </row>
    <row r="238" spans="2:5" s="13" customFormat="1" ht="12.75">
      <c r="B238" s="234"/>
      <c r="C238" s="234"/>
      <c r="D238" s="234"/>
      <c r="E238" s="234"/>
    </row>
    <row r="239" spans="2:5" s="13" customFormat="1" ht="12.75">
      <c r="B239" s="234"/>
      <c r="C239" s="234"/>
      <c r="D239" s="234"/>
      <c r="E239" s="234"/>
    </row>
    <row r="240" spans="2:5" s="13" customFormat="1" ht="12.75">
      <c r="B240" s="234"/>
      <c r="C240" s="234"/>
      <c r="D240" s="234"/>
      <c r="E240" s="234"/>
    </row>
    <row r="241" spans="2:5" s="13" customFormat="1" ht="12.75">
      <c r="B241" s="234"/>
      <c r="C241" s="234"/>
      <c r="D241" s="234"/>
      <c r="E241" s="234"/>
    </row>
    <row r="242" spans="2:5" s="13" customFormat="1" ht="12.75">
      <c r="B242" s="234"/>
      <c r="C242" s="234"/>
      <c r="D242" s="234"/>
      <c r="E242" s="234"/>
    </row>
    <row r="243" spans="2:5" s="13" customFormat="1" ht="12.75">
      <c r="B243" s="234"/>
      <c r="C243" s="234"/>
      <c r="D243" s="234"/>
      <c r="E243" s="234"/>
    </row>
    <row r="244" spans="2:5" s="13" customFormat="1" ht="12.75">
      <c r="B244" s="234"/>
      <c r="C244" s="234"/>
      <c r="D244" s="234"/>
      <c r="E244" s="234"/>
    </row>
    <row r="245" spans="2:5" s="13" customFormat="1" ht="12.75">
      <c r="B245" s="234"/>
      <c r="C245" s="234"/>
      <c r="D245" s="234"/>
      <c r="E245" s="234"/>
    </row>
    <row r="246" spans="2:5" s="13" customFormat="1" ht="12.75">
      <c r="B246" s="234"/>
      <c r="C246" s="234"/>
      <c r="D246" s="234"/>
      <c r="E246" s="234"/>
    </row>
    <row r="247" spans="2:5" s="13" customFormat="1" ht="12.75">
      <c r="B247" s="234"/>
      <c r="C247" s="234"/>
      <c r="D247" s="234"/>
      <c r="E247" s="234"/>
    </row>
    <row r="248" spans="2:5" s="13" customFormat="1" ht="12.75">
      <c r="B248" s="234"/>
      <c r="C248" s="234"/>
      <c r="D248" s="234"/>
      <c r="E248" s="234"/>
    </row>
    <row r="249" spans="2:5" s="13" customFormat="1" ht="12.75">
      <c r="B249" s="234"/>
      <c r="C249" s="234"/>
      <c r="D249" s="234"/>
      <c r="E249" s="234"/>
    </row>
    <row r="250" spans="2:5" s="13" customFormat="1" ht="12.75">
      <c r="B250" s="234"/>
      <c r="C250" s="234"/>
      <c r="D250" s="234"/>
      <c r="E250" s="234"/>
    </row>
    <row r="251" spans="2:5" s="13" customFormat="1" ht="12.75">
      <c r="B251" s="234"/>
      <c r="C251" s="234"/>
      <c r="D251" s="234"/>
      <c r="E251" s="234"/>
    </row>
    <row r="252" spans="2:5" s="13" customFormat="1" ht="12.75">
      <c r="B252" s="234"/>
      <c r="C252" s="234"/>
      <c r="D252" s="234"/>
      <c r="E252" s="234"/>
    </row>
    <row r="253" spans="2:5" s="13" customFormat="1" ht="12.75">
      <c r="B253" s="234"/>
      <c r="C253" s="234"/>
      <c r="D253" s="234"/>
      <c r="E253" s="234"/>
    </row>
    <row r="254" spans="2:5" s="13" customFormat="1" ht="12.75">
      <c r="B254" s="234"/>
      <c r="C254" s="234"/>
      <c r="D254" s="234"/>
      <c r="E254" s="234"/>
    </row>
    <row r="255" spans="2:5" s="13" customFormat="1" ht="12.75">
      <c r="B255" s="234"/>
      <c r="C255" s="234"/>
      <c r="D255" s="234"/>
      <c r="E255" s="234"/>
    </row>
    <row r="256" spans="2:5" s="13" customFormat="1" ht="12.75">
      <c r="B256" s="234"/>
      <c r="C256" s="234"/>
      <c r="D256" s="234"/>
      <c r="E256" s="234"/>
    </row>
    <row r="257" spans="2:5" s="13" customFormat="1" ht="12.75">
      <c r="B257" s="234"/>
      <c r="C257" s="234"/>
      <c r="D257" s="234"/>
      <c r="E257" s="234"/>
    </row>
    <row r="258" spans="2:5" s="13" customFormat="1" ht="12.75">
      <c r="B258" s="234"/>
      <c r="C258" s="234"/>
      <c r="D258" s="234"/>
      <c r="E258" s="234"/>
    </row>
    <row r="259" spans="2:5" s="13" customFormat="1" ht="12.75">
      <c r="B259" s="234"/>
      <c r="C259" s="234"/>
      <c r="D259" s="234"/>
      <c r="E259" s="234"/>
    </row>
    <row r="260" spans="2:5" s="13" customFormat="1" ht="12.75">
      <c r="B260" s="234"/>
      <c r="C260" s="234"/>
      <c r="D260" s="234"/>
      <c r="E260" s="234"/>
    </row>
    <row r="261" spans="2:5" s="13" customFormat="1" ht="12.75">
      <c r="B261" s="234"/>
      <c r="C261" s="234"/>
      <c r="D261" s="234"/>
      <c r="E261" s="234"/>
    </row>
    <row r="262" spans="2:5" s="13" customFormat="1" ht="12.75">
      <c r="B262" s="234"/>
      <c r="C262" s="234"/>
      <c r="D262" s="234"/>
      <c r="E262" s="234"/>
    </row>
    <row r="263" spans="2:5" s="13" customFormat="1" ht="12.75">
      <c r="B263" s="234"/>
      <c r="C263" s="234"/>
      <c r="D263" s="234"/>
      <c r="E263" s="234"/>
    </row>
    <row r="264" spans="2:5" s="13" customFormat="1" ht="12.75">
      <c r="B264" s="234"/>
      <c r="C264" s="234"/>
      <c r="D264" s="234"/>
      <c r="E264" s="234"/>
    </row>
    <row r="265" spans="2:5" s="13" customFormat="1" ht="12.75">
      <c r="B265" s="234"/>
      <c r="C265" s="234"/>
      <c r="D265" s="234"/>
      <c r="E265" s="234"/>
    </row>
    <row r="266" spans="2:5" s="13" customFormat="1" ht="12.75">
      <c r="B266" s="234"/>
      <c r="C266" s="234"/>
      <c r="D266" s="234"/>
      <c r="E266" s="234"/>
    </row>
    <row r="267" spans="2:5" s="13" customFormat="1" ht="12.75">
      <c r="B267" s="234"/>
      <c r="C267" s="234"/>
      <c r="D267" s="234"/>
      <c r="E267" s="234"/>
    </row>
    <row r="268" spans="2:5" s="13" customFormat="1" ht="12.75">
      <c r="B268" s="234"/>
      <c r="C268" s="234"/>
      <c r="D268" s="234"/>
      <c r="E268" s="234"/>
    </row>
    <row r="269" spans="2:5" s="13" customFormat="1" ht="12.75">
      <c r="B269" s="234"/>
      <c r="C269" s="234"/>
      <c r="D269" s="234"/>
      <c r="E269" s="234"/>
    </row>
    <row r="270" spans="2:5" s="13" customFormat="1" ht="12.75">
      <c r="B270" s="234"/>
      <c r="C270" s="234"/>
      <c r="D270" s="234"/>
      <c r="E270" s="234"/>
    </row>
    <row r="271" spans="2:5" s="13" customFormat="1" ht="12.75">
      <c r="B271" s="234"/>
      <c r="C271" s="234"/>
      <c r="D271" s="234"/>
      <c r="E271" s="234"/>
    </row>
    <row r="272" spans="2:5" s="13" customFormat="1" ht="12.75">
      <c r="B272" s="234"/>
      <c r="C272" s="234"/>
      <c r="D272" s="234"/>
      <c r="E272" s="234"/>
    </row>
    <row r="273" spans="2:5" s="13" customFormat="1" ht="12.75">
      <c r="B273" s="234"/>
      <c r="C273" s="234"/>
      <c r="D273" s="234"/>
      <c r="E273" s="234"/>
    </row>
    <row r="274" spans="2:5" s="13" customFormat="1" ht="12.75">
      <c r="B274" s="234"/>
      <c r="C274" s="234"/>
      <c r="D274" s="234"/>
      <c r="E274" s="234"/>
    </row>
    <row r="275" spans="2:5" s="13" customFormat="1" ht="12.75">
      <c r="B275" s="234"/>
      <c r="C275" s="234"/>
      <c r="D275" s="234"/>
      <c r="E275" s="234"/>
    </row>
    <row r="276" spans="2:5" s="13" customFormat="1" ht="12.75">
      <c r="B276" s="234"/>
      <c r="C276" s="234"/>
      <c r="D276" s="234"/>
      <c r="E276" s="234"/>
    </row>
    <row r="277" spans="2:5" s="13" customFormat="1" ht="12.75">
      <c r="B277" s="234"/>
      <c r="C277" s="234"/>
      <c r="D277" s="234"/>
      <c r="E277" s="234"/>
    </row>
    <row r="278" spans="2:5" s="13" customFormat="1" ht="12.75">
      <c r="B278" s="234"/>
      <c r="C278" s="234"/>
      <c r="D278" s="234"/>
      <c r="E278" s="234"/>
    </row>
    <row r="279" spans="2:5" s="13" customFormat="1" ht="12.75">
      <c r="B279" s="234"/>
      <c r="C279" s="234"/>
      <c r="D279" s="234"/>
      <c r="E279" s="234"/>
    </row>
    <row r="280" spans="2:5" s="13" customFormat="1" ht="12.75">
      <c r="B280" s="234"/>
      <c r="C280" s="234"/>
      <c r="D280" s="234"/>
      <c r="E280" s="234"/>
    </row>
    <row r="281" spans="2:5" s="13" customFormat="1" ht="12.75">
      <c r="B281" s="234"/>
      <c r="C281" s="234"/>
      <c r="D281" s="234"/>
      <c r="E281" s="234"/>
    </row>
    <row r="282" spans="2:5" s="13" customFormat="1" ht="12.75">
      <c r="B282" s="234"/>
      <c r="C282" s="234"/>
      <c r="D282" s="234"/>
      <c r="E282" s="234"/>
    </row>
    <row r="283" spans="2:5" s="13" customFormat="1" ht="12.75">
      <c r="B283" s="234"/>
      <c r="C283" s="234"/>
      <c r="D283" s="234"/>
      <c r="E283" s="234"/>
    </row>
    <row r="284" spans="2:5" s="13" customFormat="1" ht="12.75">
      <c r="B284" s="234"/>
      <c r="C284" s="234"/>
      <c r="D284" s="234"/>
      <c r="E284" s="234"/>
    </row>
    <row r="285" spans="2:5" s="13" customFormat="1" ht="12.75">
      <c r="B285" s="234"/>
      <c r="C285" s="234"/>
      <c r="D285" s="234"/>
      <c r="E285" s="234"/>
    </row>
    <row r="286" spans="2:5" s="13" customFormat="1" ht="12.75">
      <c r="B286" s="234"/>
      <c r="C286" s="234"/>
      <c r="D286" s="234"/>
      <c r="E286" s="234"/>
    </row>
    <row r="287" spans="2:5" s="13" customFormat="1" ht="12.75">
      <c r="B287" s="234"/>
      <c r="C287" s="234"/>
      <c r="D287" s="234"/>
      <c r="E287" s="234"/>
    </row>
    <row r="288" spans="2:5" s="13" customFormat="1" ht="12.75">
      <c r="B288" s="234"/>
      <c r="C288" s="234"/>
      <c r="D288" s="234"/>
      <c r="E288" s="234"/>
    </row>
    <row r="289" spans="2:5" s="13" customFormat="1" ht="12.75">
      <c r="B289" s="234"/>
      <c r="C289" s="234"/>
      <c r="D289" s="234"/>
      <c r="E289" s="234"/>
    </row>
    <row r="290" spans="2:5" s="13" customFormat="1" ht="12.75">
      <c r="B290" s="234"/>
      <c r="C290" s="234"/>
      <c r="D290" s="234"/>
      <c r="E290" s="234"/>
    </row>
    <row r="291" spans="2:5" s="13" customFormat="1" ht="12.75">
      <c r="B291" s="234"/>
      <c r="C291" s="234"/>
      <c r="D291" s="234"/>
      <c r="E291" s="234"/>
    </row>
    <row r="292" spans="2:5" s="13" customFormat="1" ht="12.75">
      <c r="B292" s="234"/>
      <c r="C292" s="234"/>
      <c r="D292" s="234"/>
      <c r="E292" s="234"/>
    </row>
    <row r="293" spans="2:5" s="13" customFormat="1" ht="12.75">
      <c r="B293" s="234"/>
      <c r="C293" s="234"/>
      <c r="D293" s="234"/>
      <c r="E293" s="234"/>
    </row>
    <row r="294" spans="2:5" s="13" customFormat="1" ht="12.75">
      <c r="B294" s="234"/>
      <c r="C294" s="234"/>
      <c r="D294" s="234"/>
      <c r="E294" s="234"/>
    </row>
    <row r="295" spans="2:5" s="13" customFormat="1" ht="12.75">
      <c r="B295" s="234"/>
      <c r="C295" s="234"/>
      <c r="D295" s="234"/>
      <c r="E295" s="234"/>
    </row>
    <row r="296" spans="2:5" s="13" customFormat="1" ht="12.75">
      <c r="B296" s="234"/>
      <c r="C296" s="234"/>
      <c r="D296" s="234"/>
      <c r="E296" s="234"/>
    </row>
    <row r="297" spans="2:5" s="13" customFormat="1" ht="12.75">
      <c r="B297" s="234"/>
      <c r="C297" s="234"/>
      <c r="D297" s="234"/>
      <c r="E297" s="234"/>
    </row>
    <row r="298" spans="2:5" s="13" customFormat="1" ht="12.75">
      <c r="B298" s="234"/>
      <c r="C298" s="234"/>
      <c r="D298" s="234"/>
      <c r="E298" s="234"/>
    </row>
    <row r="299" spans="2:5" s="13" customFormat="1" ht="12.75">
      <c r="B299" s="234"/>
      <c r="C299" s="234"/>
      <c r="D299" s="234"/>
      <c r="E299" s="234"/>
    </row>
    <row r="300" spans="2:5" s="13" customFormat="1" ht="12.75">
      <c r="B300" s="234"/>
      <c r="C300" s="234"/>
      <c r="D300" s="234"/>
      <c r="E300" s="234"/>
    </row>
    <row r="301" spans="2:5" s="13" customFormat="1" ht="12.75">
      <c r="B301" s="234"/>
      <c r="C301" s="234"/>
      <c r="D301" s="234"/>
      <c r="E301" s="234"/>
    </row>
    <row r="302" spans="2:5" s="13" customFormat="1" ht="12.75">
      <c r="B302" s="234"/>
      <c r="C302" s="234"/>
      <c r="D302" s="234"/>
      <c r="E302" s="234"/>
    </row>
    <row r="303" spans="2:5" s="13" customFormat="1" ht="12.75">
      <c r="B303" s="234"/>
      <c r="C303" s="234"/>
      <c r="D303" s="234"/>
      <c r="E303" s="234"/>
    </row>
    <row r="304" spans="2:5" s="13" customFormat="1" ht="12.75">
      <c r="B304" s="234"/>
      <c r="C304" s="234"/>
      <c r="D304" s="234"/>
      <c r="E304" s="234"/>
    </row>
    <row r="305" spans="2:5" s="13" customFormat="1" ht="12.75">
      <c r="B305" s="234"/>
      <c r="C305" s="234"/>
      <c r="D305" s="234"/>
      <c r="E305" s="234"/>
    </row>
    <row r="306" spans="2:5" s="13" customFormat="1" ht="12.75">
      <c r="B306" s="234"/>
      <c r="C306" s="234"/>
      <c r="D306" s="234"/>
      <c r="E306" s="234"/>
    </row>
    <row r="307" spans="2:5" s="13" customFormat="1" ht="12.75">
      <c r="B307" s="234"/>
      <c r="C307" s="234"/>
      <c r="D307" s="234"/>
      <c r="E307" s="234"/>
    </row>
    <row r="308" spans="2:5" s="13" customFormat="1" ht="12.75">
      <c r="B308" s="234"/>
      <c r="C308" s="234"/>
      <c r="D308" s="234"/>
      <c r="E308" s="234"/>
    </row>
    <row r="309" spans="2:5" s="13" customFormat="1" ht="12.75">
      <c r="B309" s="234"/>
      <c r="C309" s="234"/>
      <c r="D309" s="234"/>
      <c r="E309" s="234"/>
    </row>
    <row r="310" spans="2:5" s="13" customFormat="1" ht="12.75">
      <c r="B310" s="234"/>
      <c r="C310" s="234"/>
      <c r="D310" s="234"/>
      <c r="E310" s="234"/>
    </row>
    <row r="311" spans="2:5" s="13" customFormat="1" ht="12.75">
      <c r="B311" s="234"/>
      <c r="C311" s="234"/>
      <c r="D311" s="234"/>
      <c r="E311" s="234"/>
    </row>
    <row r="312" spans="2:5" s="13" customFormat="1" ht="12.75">
      <c r="B312" s="234"/>
      <c r="C312" s="234"/>
      <c r="D312" s="234"/>
      <c r="E312" s="234"/>
    </row>
    <row r="313" spans="2:5" s="13" customFormat="1" ht="12.75">
      <c r="B313" s="234"/>
      <c r="C313" s="234"/>
      <c r="D313" s="234"/>
      <c r="E313" s="234"/>
    </row>
    <row r="314" spans="2:5" s="13" customFormat="1" ht="12.75">
      <c r="B314" s="234"/>
      <c r="C314" s="234"/>
      <c r="D314" s="234"/>
      <c r="E314" s="234"/>
    </row>
    <row r="315" spans="2:5" s="13" customFormat="1" ht="12.75">
      <c r="B315" s="234"/>
      <c r="C315" s="234"/>
      <c r="D315" s="234"/>
      <c r="E315" s="234"/>
    </row>
    <row r="316" spans="2:5" s="13" customFormat="1" ht="12.75">
      <c r="B316" s="234"/>
      <c r="C316" s="234"/>
      <c r="D316" s="234"/>
      <c r="E316" s="234"/>
    </row>
    <row r="317" spans="2:5" s="13" customFormat="1" ht="12.75">
      <c r="B317" s="234"/>
      <c r="C317" s="234"/>
      <c r="D317" s="234"/>
      <c r="E317" s="234"/>
    </row>
    <row r="318" spans="2:5" s="13" customFormat="1" ht="12.75">
      <c r="B318" s="234"/>
      <c r="C318" s="234"/>
      <c r="D318" s="234"/>
      <c r="E318" s="234"/>
    </row>
    <row r="319" spans="2:5" s="13" customFormat="1" ht="12.75">
      <c r="B319" s="234"/>
      <c r="C319" s="234"/>
      <c r="D319" s="234"/>
      <c r="E319" s="234"/>
    </row>
    <row r="320" spans="2:5" s="13" customFormat="1" ht="12.75">
      <c r="B320" s="234"/>
      <c r="C320" s="234"/>
      <c r="D320" s="234"/>
      <c r="E320" s="234"/>
    </row>
    <row r="321" spans="2:5" s="13" customFormat="1" ht="12.75">
      <c r="B321" s="234"/>
      <c r="C321" s="234"/>
      <c r="D321" s="234"/>
      <c r="E321" s="234"/>
    </row>
    <row r="322" spans="2:5" s="13" customFormat="1" ht="12.75">
      <c r="B322" s="234"/>
      <c r="C322" s="234"/>
      <c r="D322" s="234"/>
      <c r="E322" s="234"/>
    </row>
    <row r="323" spans="2:5" s="13" customFormat="1" ht="12.75">
      <c r="B323" s="234"/>
      <c r="C323" s="234"/>
      <c r="D323" s="234"/>
      <c r="E323" s="234"/>
    </row>
    <row r="324" spans="2:5" s="13" customFormat="1" ht="12.75">
      <c r="B324" s="234"/>
      <c r="C324" s="234"/>
      <c r="D324" s="234"/>
      <c r="E324" s="234"/>
    </row>
    <row r="325" spans="2:5" s="13" customFormat="1" ht="12.75">
      <c r="B325" s="234"/>
      <c r="C325" s="234"/>
      <c r="D325" s="234"/>
      <c r="E325" s="234"/>
    </row>
    <row r="326" spans="2:5" s="13" customFormat="1" ht="12.75">
      <c r="B326" s="234"/>
      <c r="C326" s="234"/>
      <c r="D326" s="234"/>
      <c r="E326" s="234"/>
    </row>
    <row r="327" spans="2:5" s="13" customFormat="1" ht="12.75">
      <c r="B327" s="234"/>
      <c r="C327" s="234"/>
      <c r="D327" s="234"/>
      <c r="E327" s="234"/>
    </row>
    <row r="328" spans="2:5" s="13" customFormat="1" ht="12.75">
      <c r="B328" s="234"/>
      <c r="C328" s="234"/>
      <c r="D328" s="234"/>
      <c r="E328" s="234"/>
    </row>
    <row r="329" spans="2:5" s="13" customFormat="1" ht="12.75">
      <c r="B329" s="234"/>
      <c r="C329" s="234"/>
      <c r="D329" s="234"/>
      <c r="E329" s="234"/>
    </row>
    <row r="330" spans="2:5" s="13" customFormat="1" ht="12.75">
      <c r="B330" s="234"/>
      <c r="C330" s="234"/>
      <c r="D330" s="234"/>
      <c r="E330" s="234"/>
    </row>
    <row r="331" spans="2:5" s="13" customFormat="1" ht="12.75">
      <c r="B331" s="234"/>
      <c r="C331" s="234"/>
      <c r="D331" s="234"/>
      <c r="E331" s="234"/>
    </row>
    <row r="332" spans="2:5" s="13" customFormat="1" ht="12.75">
      <c r="B332" s="234"/>
      <c r="C332" s="234"/>
      <c r="D332" s="234"/>
      <c r="E332" s="234"/>
    </row>
    <row r="333" spans="2:5" s="13" customFormat="1" ht="12.75">
      <c r="B333" s="234"/>
      <c r="C333" s="234"/>
      <c r="D333" s="234"/>
      <c r="E333" s="234"/>
    </row>
    <row r="334" spans="2:5" s="13" customFormat="1" ht="12.75">
      <c r="B334" s="234"/>
      <c r="C334" s="234"/>
      <c r="D334" s="234"/>
      <c r="E334" s="234"/>
    </row>
    <row r="335" spans="2:5" s="13" customFormat="1" ht="12.75">
      <c r="B335" s="234"/>
      <c r="C335" s="234"/>
      <c r="D335" s="234"/>
      <c r="E335" s="234"/>
    </row>
    <row r="336" spans="2:5" s="13" customFormat="1" ht="12.75">
      <c r="B336" s="234"/>
      <c r="C336" s="234"/>
      <c r="D336" s="234"/>
      <c r="E336" s="234"/>
    </row>
    <row r="337" spans="2:5" s="13" customFormat="1" ht="12.75">
      <c r="B337" s="234"/>
      <c r="C337" s="234"/>
      <c r="D337" s="234"/>
      <c r="E337" s="234"/>
    </row>
    <row r="338" spans="2:5" s="13" customFormat="1" ht="12.75">
      <c r="B338" s="234"/>
      <c r="C338" s="234"/>
      <c r="D338" s="234"/>
      <c r="E338" s="234"/>
    </row>
    <row r="339" spans="2:5" s="13" customFormat="1" ht="12.75">
      <c r="B339" s="234"/>
      <c r="C339" s="234"/>
      <c r="D339" s="234"/>
      <c r="E339" s="234"/>
    </row>
    <row r="340" spans="2:5" s="13" customFormat="1" ht="12.75">
      <c r="B340" s="234"/>
      <c r="C340" s="234"/>
      <c r="D340" s="234"/>
      <c r="E340" s="234"/>
    </row>
    <row r="341" spans="2:5" s="13" customFormat="1" ht="12.75">
      <c r="B341" s="234"/>
      <c r="C341" s="234"/>
      <c r="D341" s="234"/>
      <c r="E341" s="234"/>
    </row>
    <row r="342" spans="2:5" s="13" customFormat="1" ht="12.75">
      <c r="B342" s="234"/>
      <c r="C342" s="234"/>
      <c r="D342" s="234"/>
      <c r="E342" s="234"/>
    </row>
    <row r="343" spans="2:5" s="13" customFormat="1" ht="12.75">
      <c r="B343" s="234"/>
      <c r="C343" s="234"/>
      <c r="D343" s="234"/>
      <c r="E343" s="234"/>
    </row>
    <row r="344" spans="2:5" s="13" customFormat="1" ht="12.75">
      <c r="B344" s="234"/>
      <c r="C344" s="234"/>
      <c r="D344" s="234"/>
      <c r="E344" s="234"/>
    </row>
    <row r="345" spans="2:5" s="13" customFormat="1" ht="12.75">
      <c r="B345" s="234"/>
      <c r="C345" s="234"/>
      <c r="D345" s="234"/>
      <c r="E345" s="234"/>
    </row>
    <row r="346" spans="2:5" s="13" customFormat="1" ht="12.75">
      <c r="B346" s="234"/>
      <c r="C346" s="234"/>
      <c r="D346" s="234"/>
      <c r="E346" s="234"/>
    </row>
    <row r="347" spans="2:5" s="13" customFormat="1" ht="12.75">
      <c r="B347" s="234"/>
      <c r="C347" s="234"/>
      <c r="D347" s="234"/>
      <c r="E347" s="234"/>
    </row>
    <row r="348" spans="2:5" s="13" customFormat="1" ht="12.75">
      <c r="B348" s="234"/>
      <c r="C348" s="234"/>
      <c r="D348" s="234"/>
      <c r="E348" s="234"/>
    </row>
    <row r="349" spans="2:5" s="13" customFormat="1" ht="12.75">
      <c r="B349" s="234"/>
      <c r="C349" s="234"/>
      <c r="D349" s="234"/>
      <c r="E349" s="234"/>
    </row>
    <row r="350" spans="2:5" s="13" customFormat="1" ht="12.75">
      <c r="B350" s="234"/>
      <c r="C350" s="234"/>
      <c r="D350" s="234"/>
      <c r="E350" s="234"/>
    </row>
    <row r="351" spans="2:5" s="13" customFormat="1" ht="12.75">
      <c r="B351" s="234"/>
      <c r="C351" s="234"/>
      <c r="D351" s="234"/>
      <c r="E351" s="234"/>
    </row>
    <row r="352" spans="2:5" s="13" customFormat="1" ht="12.75">
      <c r="B352" s="234"/>
      <c r="C352" s="234"/>
      <c r="D352" s="234"/>
      <c r="E352" s="234"/>
    </row>
    <row r="353" spans="2:5" s="13" customFormat="1" ht="12.75">
      <c r="B353" s="234"/>
      <c r="C353" s="234"/>
      <c r="D353" s="234"/>
      <c r="E353" s="234"/>
    </row>
    <row r="354" spans="2:5" s="13" customFormat="1" ht="12.75">
      <c r="B354" s="234"/>
      <c r="C354" s="234"/>
      <c r="D354" s="234"/>
      <c r="E354" s="234"/>
    </row>
    <row r="355" spans="2:5" s="13" customFormat="1" ht="12.75">
      <c r="B355" s="234"/>
      <c r="C355" s="234"/>
      <c r="D355" s="234"/>
      <c r="E355" s="234"/>
    </row>
    <row r="356" spans="2:5" s="13" customFormat="1" ht="12.75">
      <c r="B356" s="234"/>
      <c r="C356" s="234"/>
      <c r="D356" s="234"/>
      <c r="E356" s="234"/>
    </row>
    <row r="357" spans="2:5" s="13" customFormat="1" ht="12.75">
      <c r="B357" s="234"/>
      <c r="C357" s="234"/>
      <c r="D357" s="234"/>
      <c r="E357" s="234"/>
    </row>
    <row r="358" spans="2:5" s="13" customFormat="1" ht="12.75">
      <c r="B358" s="234"/>
      <c r="C358" s="234"/>
      <c r="D358" s="234"/>
      <c r="E358" s="234"/>
    </row>
    <row r="359" spans="2:5" s="13" customFormat="1" ht="12.75">
      <c r="B359" s="234"/>
      <c r="C359" s="234"/>
      <c r="D359" s="234"/>
      <c r="E359" s="234"/>
    </row>
    <row r="360" spans="2:5" s="13" customFormat="1" ht="12.75">
      <c r="B360" s="234"/>
      <c r="C360" s="234"/>
      <c r="D360" s="234"/>
      <c r="E360" s="234"/>
    </row>
    <row r="361" spans="2:5" s="13" customFormat="1" ht="12.75">
      <c r="B361" s="234"/>
      <c r="C361" s="234"/>
      <c r="D361" s="234"/>
      <c r="E361" s="234"/>
    </row>
    <row r="362" spans="2:5" s="13" customFormat="1" ht="12.75">
      <c r="B362" s="234"/>
      <c r="C362" s="234"/>
      <c r="D362" s="234"/>
      <c r="E362" s="234"/>
    </row>
    <row r="363" spans="2:5" s="13" customFormat="1" ht="12.75">
      <c r="B363" s="234"/>
      <c r="C363" s="234"/>
      <c r="D363" s="234"/>
      <c r="E363" s="234"/>
    </row>
    <row r="364" spans="2:5" s="13" customFormat="1" ht="12.75">
      <c r="B364" s="234"/>
      <c r="C364" s="234"/>
      <c r="D364" s="234"/>
      <c r="E364" s="234"/>
    </row>
    <row r="365" spans="2:5" s="13" customFormat="1" ht="12.75">
      <c r="B365" s="234"/>
      <c r="C365" s="234"/>
      <c r="D365" s="234"/>
      <c r="E365" s="234"/>
    </row>
    <row r="366" spans="2:5" s="13" customFormat="1" ht="12.75">
      <c r="B366" s="234"/>
      <c r="C366" s="234"/>
      <c r="D366" s="234"/>
      <c r="E366" s="234"/>
    </row>
    <row r="367" spans="2:5" s="13" customFormat="1" ht="12.75">
      <c r="B367" s="234"/>
      <c r="C367" s="234"/>
      <c r="D367" s="234"/>
      <c r="E367" s="234"/>
    </row>
    <row r="368" spans="2:5" s="13" customFormat="1" ht="12.75">
      <c r="B368" s="234"/>
      <c r="C368" s="234"/>
      <c r="D368" s="234"/>
      <c r="E368" s="234"/>
    </row>
    <row r="369" spans="2:5" s="13" customFormat="1" ht="12.75">
      <c r="B369" s="234"/>
      <c r="C369" s="234"/>
      <c r="D369" s="234"/>
      <c r="E369" s="234"/>
    </row>
    <row r="370" spans="2:5" s="13" customFormat="1" ht="12.75">
      <c r="B370" s="234"/>
      <c r="C370" s="234"/>
      <c r="D370" s="234"/>
      <c r="E370" s="234"/>
    </row>
    <row r="371" spans="2:5" s="13" customFormat="1" ht="12.75">
      <c r="B371" s="234"/>
      <c r="C371" s="234"/>
      <c r="D371" s="234"/>
      <c r="E371" s="234"/>
    </row>
    <row r="372" spans="2:5" s="13" customFormat="1" ht="12.75">
      <c r="B372" s="234"/>
      <c r="C372" s="234"/>
      <c r="D372" s="234"/>
      <c r="E372" s="234"/>
    </row>
    <row r="373" spans="2:5" s="13" customFormat="1" ht="12.75">
      <c r="B373" s="234"/>
      <c r="C373" s="234"/>
      <c r="D373" s="234"/>
      <c r="E373" s="234"/>
    </row>
    <row r="374" spans="2:5" s="13" customFormat="1" ht="12.75">
      <c r="B374" s="234"/>
      <c r="C374" s="234"/>
      <c r="D374" s="234"/>
      <c r="E374" s="234"/>
    </row>
    <row r="375" spans="2:5" s="13" customFormat="1" ht="12.75">
      <c r="B375" s="234"/>
      <c r="C375" s="234"/>
      <c r="D375" s="234"/>
      <c r="E375" s="234"/>
    </row>
    <row r="376" spans="2:5" s="13" customFormat="1" ht="12.75">
      <c r="B376" s="234"/>
      <c r="C376" s="234"/>
      <c r="D376" s="234"/>
      <c r="E376" s="234"/>
    </row>
    <row r="377" spans="2:5" s="13" customFormat="1" ht="12.75">
      <c r="B377" s="234"/>
      <c r="C377" s="234"/>
      <c r="D377" s="234"/>
      <c r="E377" s="234"/>
    </row>
    <row r="378" spans="2:5" s="13" customFormat="1" ht="12.75">
      <c r="B378" s="234"/>
      <c r="C378" s="234"/>
      <c r="D378" s="234"/>
      <c r="E378" s="234"/>
    </row>
    <row r="379" spans="2:5" s="13" customFormat="1" ht="12.75">
      <c r="B379" s="234"/>
      <c r="C379" s="234"/>
      <c r="D379" s="234"/>
      <c r="E379" s="234"/>
    </row>
    <row r="380" spans="2:5" s="13" customFormat="1" ht="12.75">
      <c r="B380" s="234"/>
      <c r="C380" s="234"/>
      <c r="D380" s="234"/>
      <c r="E380" s="234"/>
    </row>
    <row r="381" spans="2:5" s="13" customFormat="1" ht="12.75">
      <c r="B381" s="234"/>
      <c r="C381" s="234"/>
      <c r="D381" s="234"/>
      <c r="E381" s="234"/>
    </row>
    <row r="382" spans="2:5" s="13" customFormat="1" ht="12.75">
      <c r="B382" s="234"/>
      <c r="C382" s="234"/>
      <c r="D382" s="234"/>
      <c r="E382" s="234"/>
    </row>
    <row r="383" spans="2:5" s="13" customFormat="1" ht="12.75">
      <c r="B383" s="234"/>
      <c r="C383" s="234"/>
      <c r="D383" s="234"/>
      <c r="E383" s="234"/>
    </row>
    <row r="384" spans="2:5" s="13" customFormat="1" ht="12.75">
      <c r="B384" s="234"/>
      <c r="C384" s="234"/>
      <c r="D384" s="234"/>
      <c r="E384" s="234"/>
    </row>
    <row r="385" spans="2:5" s="13" customFormat="1" ht="12.75">
      <c r="B385" s="234"/>
      <c r="C385" s="234"/>
      <c r="D385" s="234"/>
      <c r="E385" s="234"/>
    </row>
    <row r="386" spans="2:5" s="13" customFormat="1" ht="12.75">
      <c r="B386" s="234"/>
      <c r="C386" s="234"/>
      <c r="D386" s="234"/>
      <c r="E386" s="234"/>
    </row>
    <row r="387" spans="2:5" s="13" customFormat="1" ht="12.75">
      <c r="B387" s="234"/>
      <c r="C387" s="234"/>
      <c r="D387" s="234"/>
      <c r="E387" s="234"/>
    </row>
    <row r="388" spans="2:5" s="13" customFormat="1" ht="12.75">
      <c r="B388" s="234"/>
      <c r="C388" s="234"/>
      <c r="D388" s="234"/>
      <c r="E388" s="234"/>
    </row>
    <row r="389" spans="2:5" s="13" customFormat="1" ht="12.75">
      <c r="B389" s="234"/>
      <c r="C389" s="234"/>
      <c r="D389" s="234"/>
      <c r="E389" s="234"/>
    </row>
    <row r="390" spans="2:5" s="13" customFormat="1" ht="12.75">
      <c r="B390" s="234"/>
      <c r="C390" s="234"/>
      <c r="D390" s="234"/>
      <c r="E390" s="234"/>
    </row>
    <row r="391" spans="2:5" s="13" customFormat="1" ht="12.75">
      <c r="B391" s="234"/>
      <c r="C391" s="234"/>
      <c r="D391" s="234"/>
      <c r="E391" s="234"/>
    </row>
    <row r="392" spans="2:5" s="13" customFormat="1" ht="12.75">
      <c r="B392" s="234"/>
      <c r="C392" s="234"/>
      <c r="D392" s="234"/>
      <c r="E392" s="234"/>
    </row>
    <row r="393" spans="2:5" s="13" customFormat="1" ht="12.75">
      <c r="B393" s="234"/>
      <c r="C393" s="234"/>
      <c r="D393" s="234"/>
      <c r="E393" s="234"/>
    </row>
    <row r="394" spans="2:5" s="13" customFormat="1" ht="12.75">
      <c r="B394" s="234"/>
      <c r="C394" s="234"/>
      <c r="D394" s="234"/>
      <c r="E394" s="234"/>
    </row>
    <row r="395" spans="2:5" s="13" customFormat="1" ht="12.75">
      <c r="B395" s="234"/>
      <c r="C395" s="234"/>
      <c r="D395" s="234"/>
      <c r="E395" s="234"/>
    </row>
    <row r="396" spans="2:5" s="13" customFormat="1" ht="12.75">
      <c r="B396" s="234"/>
      <c r="C396" s="234"/>
      <c r="D396" s="234"/>
      <c r="E396" s="234"/>
    </row>
    <row r="397" spans="2:5" s="13" customFormat="1" ht="12.75">
      <c r="B397" s="234"/>
      <c r="C397" s="234"/>
      <c r="D397" s="234"/>
      <c r="E397" s="234"/>
    </row>
    <row r="398" spans="2:5" s="13" customFormat="1" ht="12.75">
      <c r="B398" s="234"/>
      <c r="C398" s="234"/>
      <c r="D398" s="234"/>
      <c r="E398" s="234"/>
    </row>
    <row r="399" spans="2:5" s="13" customFormat="1" ht="12.75">
      <c r="B399" s="234"/>
      <c r="C399" s="234"/>
      <c r="D399" s="234"/>
      <c r="E399" s="234"/>
    </row>
    <row r="400" spans="2:5" s="13" customFormat="1" ht="12.75">
      <c r="B400" s="234"/>
      <c r="C400" s="234"/>
      <c r="D400" s="234"/>
      <c r="E400" s="234"/>
    </row>
    <row r="401" spans="2:5" s="13" customFormat="1" ht="12.75">
      <c r="B401" s="234"/>
      <c r="C401" s="234"/>
      <c r="D401" s="234"/>
      <c r="E401" s="234"/>
    </row>
    <row r="402" spans="2:5" s="13" customFormat="1" ht="12.75">
      <c r="B402" s="234"/>
      <c r="C402" s="234"/>
      <c r="D402" s="234"/>
      <c r="E402" s="234"/>
    </row>
    <row r="403" spans="2:5" s="13" customFormat="1" ht="12.75">
      <c r="B403" s="234"/>
      <c r="C403" s="234"/>
      <c r="D403" s="234"/>
      <c r="E403" s="234"/>
    </row>
    <row r="404" spans="2:5" s="13" customFormat="1" ht="12.75">
      <c r="B404" s="234"/>
      <c r="C404" s="234"/>
      <c r="D404" s="234"/>
      <c r="E404" s="234"/>
    </row>
    <row r="405" spans="2:5" s="13" customFormat="1" ht="12.75">
      <c r="B405" s="234"/>
      <c r="C405" s="234"/>
      <c r="D405" s="234"/>
      <c r="E405" s="234"/>
    </row>
    <row r="406" spans="2:5" s="13" customFormat="1" ht="12.75">
      <c r="B406" s="234"/>
      <c r="C406" s="234"/>
      <c r="D406" s="234"/>
      <c r="E406" s="234"/>
    </row>
    <row r="407" spans="2:5" s="13" customFormat="1" ht="12.75">
      <c r="B407" s="234"/>
      <c r="C407" s="234"/>
      <c r="D407" s="234"/>
      <c r="E407" s="234"/>
    </row>
    <row r="408" spans="2:5" s="13" customFormat="1" ht="12.75">
      <c r="B408" s="234"/>
      <c r="C408" s="234"/>
      <c r="D408" s="234"/>
      <c r="E408" s="234"/>
    </row>
    <row r="409" spans="2:5" s="13" customFormat="1" ht="12.75">
      <c r="B409" s="234"/>
      <c r="C409" s="234"/>
      <c r="D409" s="234"/>
      <c r="E409" s="234"/>
    </row>
    <row r="410" spans="2:5" s="13" customFormat="1" ht="12.75">
      <c r="B410" s="234"/>
      <c r="C410" s="234"/>
      <c r="D410" s="234"/>
      <c r="E410" s="234"/>
    </row>
    <row r="411" spans="2:5" s="13" customFormat="1" ht="12.75">
      <c r="B411" s="234"/>
      <c r="C411" s="234"/>
      <c r="D411" s="234"/>
      <c r="E411" s="234"/>
    </row>
    <row r="412" spans="2:5" s="13" customFormat="1" ht="12.75">
      <c r="B412" s="234"/>
      <c r="C412" s="234"/>
      <c r="D412" s="234"/>
      <c r="E412" s="234"/>
    </row>
    <row r="413" spans="2:5" s="13" customFormat="1" ht="12.75">
      <c r="B413" s="234"/>
      <c r="C413" s="234"/>
      <c r="D413" s="234"/>
      <c r="E413" s="234"/>
    </row>
    <row r="414" spans="2:5" s="13" customFormat="1" ht="12.75">
      <c r="B414" s="234"/>
      <c r="C414" s="234"/>
      <c r="D414" s="234"/>
      <c r="E414" s="234"/>
    </row>
    <row r="415" spans="2:5" s="13" customFormat="1" ht="12.75">
      <c r="B415" s="234"/>
      <c r="C415" s="234"/>
      <c r="D415" s="234"/>
      <c r="E415" s="234"/>
    </row>
    <row r="416" spans="2:5" s="13" customFormat="1" ht="12.75">
      <c r="B416" s="234"/>
      <c r="C416" s="234"/>
      <c r="D416" s="234"/>
      <c r="E416" s="234"/>
    </row>
    <row r="417" spans="2:5" s="13" customFormat="1" ht="12.75">
      <c r="B417" s="234"/>
      <c r="C417" s="234"/>
      <c r="D417" s="234"/>
      <c r="E417" s="234"/>
    </row>
    <row r="418" spans="2:5" s="13" customFormat="1" ht="12.75">
      <c r="B418" s="234"/>
      <c r="C418" s="234"/>
      <c r="D418" s="234"/>
      <c r="E418" s="234"/>
    </row>
    <row r="419" spans="2:5" s="13" customFormat="1" ht="12.75">
      <c r="B419" s="234"/>
      <c r="C419" s="234"/>
      <c r="D419" s="234"/>
      <c r="E419" s="234"/>
    </row>
    <row r="420" spans="2:5" s="13" customFormat="1" ht="12.75">
      <c r="B420" s="234"/>
      <c r="C420" s="234"/>
      <c r="D420" s="234"/>
      <c r="E420" s="234"/>
    </row>
    <row r="421" spans="2:5" s="13" customFormat="1" ht="12.75">
      <c r="B421" s="234"/>
      <c r="C421" s="234"/>
      <c r="D421" s="234"/>
      <c r="E421" s="234"/>
    </row>
    <row r="422" spans="2:5" s="13" customFormat="1" ht="12.75">
      <c r="B422" s="234"/>
      <c r="C422" s="234"/>
      <c r="D422" s="234"/>
      <c r="E422" s="234"/>
    </row>
    <row r="423" spans="2:5" s="13" customFormat="1" ht="12.75">
      <c r="B423" s="234"/>
      <c r="C423" s="234"/>
      <c r="D423" s="234"/>
      <c r="E423" s="234"/>
    </row>
    <row r="424" spans="2:5" s="13" customFormat="1" ht="12.75">
      <c r="B424" s="234"/>
      <c r="C424" s="234"/>
      <c r="D424" s="234"/>
      <c r="E424" s="234"/>
    </row>
    <row r="425" spans="2:5" s="13" customFormat="1" ht="12.75">
      <c r="B425" s="234"/>
      <c r="C425" s="234"/>
      <c r="D425" s="234"/>
      <c r="E425" s="234"/>
    </row>
    <row r="426" spans="2:5" s="13" customFormat="1" ht="12.75">
      <c r="B426" s="234"/>
      <c r="C426" s="234"/>
      <c r="D426" s="234"/>
      <c r="E426" s="234"/>
    </row>
    <row r="427" spans="2:5" s="13" customFormat="1" ht="12.75">
      <c r="B427" s="234"/>
      <c r="C427" s="234"/>
      <c r="D427" s="234"/>
      <c r="E427" s="234"/>
    </row>
    <row r="428" spans="2:5" s="13" customFormat="1" ht="12.75">
      <c r="B428" s="234"/>
      <c r="C428" s="234"/>
      <c r="D428" s="234"/>
      <c r="E428" s="234"/>
    </row>
    <row r="429" spans="2:5" s="13" customFormat="1" ht="12.75">
      <c r="B429" s="234"/>
      <c r="C429" s="234"/>
      <c r="D429" s="234"/>
      <c r="E429" s="234"/>
    </row>
    <row r="430" spans="2:5" s="13" customFormat="1" ht="12.75">
      <c r="B430" s="234"/>
      <c r="C430" s="234"/>
      <c r="D430" s="234"/>
      <c r="E430" s="234"/>
    </row>
    <row r="431" spans="2:5" s="13" customFormat="1" ht="12.75">
      <c r="B431" s="234"/>
      <c r="C431" s="234"/>
      <c r="D431" s="234"/>
      <c r="E431" s="234"/>
    </row>
    <row r="432" spans="2:5" s="13" customFormat="1" ht="12.75">
      <c r="B432" s="234"/>
      <c r="C432" s="234"/>
      <c r="D432" s="234"/>
      <c r="E432" s="234"/>
    </row>
    <row r="433" spans="2:5" s="13" customFormat="1" ht="12.75">
      <c r="B433" s="234"/>
      <c r="C433" s="234"/>
      <c r="D433" s="234"/>
      <c r="E433" s="234"/>
    </row>
    <row r="434" spans="2:5" s="13" customFormat="1" ht="12.75">
      <c r="B434" s="234"/>
      <c r="C434" s="234"/>
      <c r="D434" s="234"/>
      <c r="E434" s="234"/>
    </row>
    <row r="435" spans="2:5" s="13" customFormat="1" ht="12.75">
      <c r="B435" s="234"/>
      <c r="C435" s="234"/>
      <c r="D435" s="234"/>
      <c r="E435" s="234"/>
    </row>
    <row r="436" spans="2:5" s="13" customFormat="1" ht="12.75">
      <c r="B436" s="234"/>
      <c r="C436" s="234"/>
      <c r="D436" s="234"/>
      <c r="E436" s="234"/>
    </row>
    <row r="437" spans="2:5" s="13" customFormat="1" ht="12.75">
      <c r="B437" s="234"/>
      <c r="C437" s="234"/>
      <c r="D437" s="234"/>
      <c r="E437" s="234"/>
    </row>
    <row r="438" spans="2:5" s="13" customFormat="1" ht="12.75">
      <c r="B438" s="234"/>
      <c r="C438" s="234"/>
      <c r="D438" s="234"/>
      <c r="E438" s="234"/>
    </row>
    <row r="439" spans="2:5" s="13" customFormat="1" ht="12.75">
      <c r="B439" s="234"/>
      <c r="C439" s="234"/>
      <c r="D439" s="234"/>
      <c r="E439" s="234"/>
    </row>
    <row r="440" spans="2:5" s="13" customFormat="1" ht="12.75">
      <c r="B440" s="234"/>
      <c r="C440" s="234"/>
      <c r="D440" s="234"/>
      <c r="E440" s="234"/>
    </row>
    <row r="441" spans="2:5" s="13" customFormat="1" ht="12.75">
      <c r="B441" s="234"/>
      <c r="C441" s="234"/>
      <c r="D441" s="234"/>
      <c r="E441" s="234"/>
    </row>
    <row r="442" spans="2:5" s="13" customFormat="1" ht="12.75">
      <c r="B442" s="234"/>
      <c r="C442" s="234"/>
      <c r="D442" s="234"/>
      <c r="E442" s="234"/>
    </row>
    <row r="443" spans="2:5" s="13" customFormat="1" ht="12.75">
      <c r="B443" s="234"/>
      <c r="C443" s="234"/>
      <c r="D443" s="234"/>
      <c r="E443" s="234"/>
    </row>
    <row r="444" spans="2:5" s="13" customFormat="1" ht="12.75">
      <c r="B444" s="234"/>
      <c r="C444" s="234"/>
      <c r="D444" s="234"/>
      <c r="E444" s="234"/>
    </row>
    <row r="445" spans="2:5" s="13" customFormat="1" ht="12.75">
      <c r="B445" s="234"/>
      <c r="C445" s="234"/>
      <c r="D445" s="234"/>
      <c r="E445" s="234"/>
    </row>
    <row r="446" spans="2:5" s="13" customFormat="1" ht="12.75">
      <c r="B446" s="234"/>
      <c r="C446" s="234"/>
      <c r="D446" s="234"/>
      <c r="E446" s="234"/>
    </row>
    <row r="447" spans="2:5" s="13" customFormat="1" ht="12.75">
      <c r="B447" s="234"/>
      <c r="C447" s="234"/>
      <c r="D447" s="234"/>
      <c r="E447" s="234"/>
    </row>
    <row r="448" spans="2:5" s="13" customFormat="1" ht="12.75">
      <c r="B448" s="234"/>
      <c r="C448" s="234"/>
      <c r="D448" s="234"/>
      <c r="E448" s="234"/>
    </row>
    <row r="449" spans="2:5" s="13" customFormat="1" ht="12.75">
      <c r="B449" s="234"/>
      <c r="C449" s="234"/>
      <c r="D449" s="234"/>
      <c r="E449" s="234"/>
    </row>
    <row r="450" spans="2:5" s="13" customFormat="1" ht="12.75">
      <c r="B450" s="234"/>
      <c r="C450" s="234"/>
      <c r="D450" s="234"/>
      <c r="E450" s="234"/>
    </row>
    <row r="451" spans="2:5" s="13" customFormat="1" ht="12.75">
      <c r="B451" s="234"/>
      <c r="C451" s="234"/>
      <c r="D451" s="234"/>
      <c r="E451" s="234"/>
    </row>
    <row r="452" spans="2:5" s="13" customFormat="1" ht="12.75">
      <c r="B452" s="234"/>
      <c r="C452" s="234"/>
      <c r="D452" s="234"/>
      <c r="E452" s="234"/>
    </row>
    <row r="453" spans="2:5" s="13" customFormat="1" ht="12.75">
      <c r="B453" s="234"/>
      <c r="C453" s="234"/>
      <c r="D453" s="234"/>
      <c r="E453" s="234"/>
    </row>
    <row r="454" spans="2:5" s="13" customFormat="1" ht="12.75">
      <c r="B454" s="234"/>
      <c r="C454" s="234"/>
      <c r="D454" s="234"/>
      <c r="E454" s="234"/>
    </row>
    <row r="455" spans="2:5" s="13" customFormat="1" ht="12.75">
      <c r="B455" s="234"/>
      <c r="C455" s="234"/>
      <c r="D455" s="234"/>
      <c r="E455" s="234"/>
    </row>
    <row r="456" spans="2:5" s="13" customFormat="1" ht="12.75">
      <c r="B456" s="234"/>
      <c r="C456" s="234"/>
      <c r="D456" s="234"/>
      <c r="E456" s="234"/>
    </row>
    <row r="457" spans="2:5" s="13" customFormat="1" ht="12.75">
      <c r="B457" s="234"/>
      <c r="C457" s="234"/>
      <c r="D457" s="234"/>
      <c r="E457" s="234"/>
    </row>
    <row r="458" spans="2:5" s="13" customFormat="1" ht="12.75">
      <c r="B458" s="234"/>
      <c r="C458" s="234"/>
      <c r="D458" s="234"/>
      <c r="E458" s="234"/>
    </row>
    <row r="459" spans="2:5" s="13" customFormat="1" ht="12.75">
      <c r="B459" s="234"/>
      <c r="C459" s="234"/>
      <c r="D459" s="234"/>
      <c r="E459" s="234"/>
    </row>
    <row r="460" spans="2:5" s="13" customFormat="1" ht="12.75">
      <c r="B460" s="234"/>
      <c r="C460" s="234"/>
      <c r="D460" s="234"/>
      <c r="E460" s="234"/>
    </row>
    <row r="461" spans="2:5" s="13" customFormat="1" ht="12.75">
      <c r="B461" s="234"/>
      <c r="C461" s="234"/>
      <c r="D461" s="234"/>
      <c r="E461" s="234"/>
    </row>
    <row r="462" spans="2:5" s="13" customFormat="1" ht="12.75">
      <c r="B462" s="234"/>
      <c r="C462" s="234"/>
      <c r="D462" s="234"/>
      <c r="E462" s="234"/>
    </row>
    <row r="463" spans="2:5" s="13" customFormat="1" ht="12.75">
      <c r="B463" s="234"/>
      <c r="C463" s="234"/>
      <c r="D463" s="234"/>
      <c r="E463" s="234"/>
    </row>
    <row r="464" spans="2:5" s="13" customFormat="1" ht="12.75">
      <c r="B464" s="234"/>
      <c r="C464" s="234"/>
      <c r="D464" s="234"/>
      <c r="E464" s="234"/>
    </row>
    <row r="465" spans="2:5" s="13" customFormat="1" ht="12.75">
      <c r="B465" s="234"/>
      <c r="C465" s="234"/>
      <c r="D465" s="234"/>
      <c r="E465" s="234"/>
    </row>
    <row r="466" spans="2:5" s="13" customFormat="1" ht="12.75">
      <c r="B466" s="234"/>
      <c r="C466" s="234"/>
      <c r="D466" s="234"/>
      <c r="E466" s="234"/>
    </row>
    <row r="467" spans="2:5" s="13" customFormat="1" ht="12.75">
      <c r="B467" s="234"/>
      <c r="C467" s="234"/>
      <c r="D467" s="234"/>
      <c r="E467" s="234"/>
    </row>
    <row r="468" spans="2:5" s="13" customFormat="1" ht="12.75">
      <c r="B468" s="234"/>
      <c r="C468" s="234"/>
      <c r="D468" s="234"/>
      <c r="E468" s="234"/>
    </row>
    <row r="469" spans="2:5" s="13" customFormat="1" ht="12.75">
      <c r="B469" s="234"/>
      <c r="C469" s="234"/>
      <c r="D469" s="234"/>
      <c r="E469" s="234"/>
    </row>
    <row r="470" spans="2:5" s="13" customFormat="1" ht="12.75">
      <c r="B470" s="234"/>
      <c r="C470" s="234"/>
      <c r="D470" s="234"/>
      <c r="E470" s="234"/>
    </row>
    <row r="471" spans="2:5" s="13" customFormat="1" ht="12.75">
      <c r="B471" s="234"/>
      <c r="C471" s="234"/>
      <c r="D471" s="234"/>
      <c r="E471" s="234"/>
    </row>
    <row r="472" spans="2:5" s="13" customFormat="1" ht="12.75">
      <c r="B472" s="234"/>
      <c r="C472" s="234"/>
      <c r="D472" s="234"/>
      <c r="E472" s="234"/>
    </row>
    <row r="473" spans="2:5" s="13" customFormat="1" ht="12.75">
      <c r="B473" s="234"/>
      <c r="C473" s="234"/>
      <c r="D473" s="234"/>
      <c r="E473" s="234"/>
    </row>
    <row r="474" spans="2:5" s="13" customFormat="1" ht="12.75">
      <c r="B474" s="234"/>
      <c r="C474" s="234"/>
      <c r="D474" s="234"/>
      <c r="E474" s="234"/>
    </row>
    <row r="475" spans="2:5" s="13" customFormat="1" ht="12.75">
      <c r="B475" s="234"/>
      <c r="C475" s="234"/>
      <c r="D475" s="234"/>
      <c r="E475" s="234"/>
    </row>
    <row r="476" spans="2:5" s="13" customFormat="1" ht="12.75">
      <c r="B476" s="234"/>
      <c r="C476" s="234"/>
      <c r="D476" s="234"/>
      <c r="E476" s="234"/>
    </row>
    <row r="477" spans="2:5" s="13" customFormat="1" ht="12.75">
      <c r="B477" s="234"/>
      <c r="C477" s="234"/>
      <c r="D477" s="234"/>
      <c r="E477" s="234"/>
    </row>
    <row r="478" spans="2:5" s="13" customFormat="1" ht="12.75">
      <c r="B478" s="234"/>
      <c r="C478" s="234"/>
      <c r="D478" s="234"/>
      <c r="E478" s="234"/>
    </row>
    <row r="479" spans="2:5" s="13" customFormat="1" ht="12.75">
      <c r="B479" s="234"/>
      <c r="C479" s="234"/>
      <c r="D479" s="234"/>
      <c r="E479" s="234"/>
    </row>
    <row r="480" spans="2:5" s="13" customFormat="1" ht="12.75">
      <c r="B480" s="234"/>
      <c r="C480" s="234"/>
      <c r="D480" s="234"/>
      <c r="E480" s="234"/>
    </row>
    <row r="481" spans="2:5" s="13" customFormat="1" ht="12.75">
      <c r="B481" s="234"/>
      <c r="C481" s="234"/>
      <c r="D481" s="234"/>
      <c r="E481" s="234"/>
    </row>
    <row r="482" spans="2:5" s="13" customFormat="1" ht="12.75">
      <c r="B482" s="234"/>
      <c r="C482" s="234"/>
      <c r="D482" s="234"/>
      <c r="E482" s="234"/>
    </row>
    <row r="483" spans="2:5" s="13" customFormat="1" ht="12.75">
      <c r="B483" s="234"/>
      <c r="C483" s="234"/>
      <c r="D483" s="234"/>
      <c r="E483" s="234"/>
    </row>
    <row r="484" spans="2:5" s="13" customFormat="1" ht="12.75">
      <c r="B484" s="234"/>
      <c r="C484" s="234"/>
      <c r="D484" s="234"/>
      <c r="E484" s="234"/>
    </row>
    <row r="485" spans="2:5" s="13" customFormat="1" ht="12.75">
      <c r="B485" s="234"/>
      <c r="C485" s="234"/>
      <c r="D485" s="234"/>
      <c r="E485" s="234"/>
    </row>
    <row r="486" spans="2:5" s="13" customFormat="1" ht="12.75">
      <c r="B486" s="234"/>
      <c r="C486" s="234"/>
      <c r="D486" s="234"/>
      <c r="E486" s="234"/>
    </row>
    <row r="487" spans="2:5" s="13" customFormat="1" ht="12.75">
      <c r="B487" s="234"/>
      <c r="C487" s="234"/>
      <c r="D487" s="234"/>
      <c r="E487" s="234"/>
    </row>
    <row r="488" spans="2:5" s="13" customFormat="1" ht="12.75">
      <c r="B488" s="234"/>
      <c r="C488" s="234"/>
      <c r="D488" s="234"/>
      <c r="E488" s="234"/>
    </row>
    <row r="489" spans="2:5" s="13" customFormat="1" ht="12.75">
      <c r="B489" s="234"/>
      <c r="C489" s="234"/>
      <c r="D489" s="234"/>
      <c r="E489" s="234"/>
    </row>
    <row r="490" spans="2:5" s="13" customFormat="1" ht="12.75">
      <c r="B490" s="234"/>
      <c r="C490" s="234"/>
      <c r="D490" s="234"/>
      <c r="E490" s="234"/>
    </row>
    <row r="491" spans="2:5" s="13" customFormat="1" ht="12.75">
      <c r="B491" s="234"/>
      <c r="C491" s="234"/>
      <c r="D491" s="234"/>
      <c r="E491" s="234"/>
    </row>
    <row r="492" spans="2:5" s="13" customFormat="1" ht="12.75">
      <c r="B492" s="234"/>
      <c r="C492" s="234"/>
      <c r="D492" s="234"/>
      <c r="E492" s="234"/>
    </row>
    <row r="493" spans="2:5" s="13" customFormat="1" ht="12.75">
      <c r="B493" s="234"/>
      <c r="C493" s="234"/>
      <c r="D493" s="234"/>
      <c r="E493" s="234"/>
    </row>
    <row r="494" spans="2:5" s="13" customFormat="1" ht="12.75">
      <c r="B494" s="234"/>
      <c r="C494" s="234"/>
      <c r="D494" s="234"/>
      <c r="E494" s="234"/>
    </row>
    <row r="495" spans="2:5" s="13" customFormat="1" ht="12.75">
      <c r="B495" s="234"/>
      <c r="C495" s="234"/>
      <c r="D495" s="234"/>
      <c r="E495" s="234"/>
    </row>
    <row r="496" spans="2:5" s="13" customFormat="1" ht="12.75">
      <c r="B496" s="234"/>
      <c r="C496" s="234"/>
      <c r="D496" s="234"/>
      <c r="E496" s="234"/>
    </row>
    <row r="497" spans="2:5" s="13" customFormat="1" ht="12.75">
      <c r="B497" s="234"/>
      <c r="C497" s="234"/>
      <c r="D497" s="234"/>
      <c r="E497" s="234"/>
    </row>
    <row r="498" spans="2:5" s="13" customFormat="1" ht="12.75">
      <c r="B498" s="234"/>
      <c r="C498" s="234"/>
      <c r="D498" s="234"/>
      <c r="E498" s="234"/>
    </row>
    <row r="499" spans="2:5" s="13" customFormat="1" ht="12.75">
      <c r="B499" s="234"/>
      <c r="C499" s="234"/>
      <c r="D499" s="234"/>
      <c r="E499" s="234"/>
    </row>
    <row r="500" spans="2:5" s="13" customFormat="1" ht="12.75">
      <c r="B500" s="234"/>
      <c r="C500" s="234"/>
      <c r="D500" s="234"/>
      <c r="E500" s="234"/>
    </row>
    <row r="501" spans="2:5" s="13" customFormat="1" ht="12.75">
      <c r="B501" s="234"/>
      <c r="C501" s="234"/>
      <c r="D501" s="234"/>
      <c r="E501" s="234"/>
    </row>
    <row r="502" spans="2:5" s="13" customFormat="1" ht="12.75">
      <c r="B502" s="234"/>
      <c r="C502" s="234"/>
      <c r="D502" s="234"/>
      <c r="E502" s="234"/>
    </row>
    <row r="503" spans="2:5" s="13" customFormat="1" ht="12.75">
      <c r="B503" s="234"/>
      <c r="C503" s="234"/>
      <c r="D503" s="234"/>
      <c r="E503" s="234"/>
    </row>
    <row r="504" spans="2:5" s="13" customFormat="1" ht="12.75">
      <c r="B504" s="234"/>
      <c r="C504" s="234"/>
      <c r="D504" s="234"/>
      <c r="E504" s="234"/>
    </row>
    <row r="505" spans="2:5" s="13" customFormat="1" ht="12.75">
      <c r="B505" s="234"/>
      <c r="C505" s="234"/>
      <c r="D505" s="234"/>
      <c r="E505" s="234"/>
    </row>
    <row r="506" spans="2:5" s="13" customFormat="1" ht="12.75">
      <c r="B506" s="234"/>
      <c r="C506" s="234"/>
      <c r="D506" s="234"/>
      <c r="E506" s="234"/>
    </row>
    <row r="507" spans="2:5" s="13" customFormat="1" ht="12.75">
      <c r="B507" s="234"/>
      <c r="C507" s="234"/>
      <c r="D507" s="234"/>
      <c r="E507" s="234"/>
    </row>
    <row r="508" spans="2:5" s="13" customFormat="1" ht="12.75">
      <c r="B508" s="234"/>
      <c r="C508" s="234"/>
      <c r="D508" s="234"/>
      <c r="E508" s="234"/>
    </row>
    <row r="509" spans="2:5" s="13" customFormat="1" ht="12.75">
      <c r="B509" s="234"/>
      <c r="C509" s="234"/>
      <c r="D509" s="234"/>
      <c r="E509" s="234"/>
    </row>
    <row r="510" spans="2:5" s="13" customFormat="1" ht="12.75">
      <c r="B510" s="234"/>
      <c r="C510" s="234"/>
      <c r="D510" s="234"/>
      <c r="E510" s="234"/>
    </row>
    <row r="511" spans="2:5" s="13" customFormat="1" ht="12.75">
      <c r="B511" s="234"/>
      <c r="C511" s="234"/>
      <c r="D511" s="234"/>
      <c r="E511" s="234"/>
    </row>
    <row r="512" spans="2:5" s="13" customFormat="1" ht="12.75">
      <c r="B512" s="234"/>
      <c r="C512" s="234"/>
      <c r="D512" s="234"/>
      <c r="E512" s="234"/>
    </row>
    <row r="513" spans="2:5" s="13" customFormat="1" ht="12.75">
      <c r="B513" s="234"/>
      <c r="C513" s="234"/>
      <c r="D513" s="234"/>
      <c r="E513" s="234"/>
    </row>
    <row r="514" spans="2:5" s="13" customFormat="1" ht="12.75">
      <c r="B514" s="234"/>
      <c r="C514" s="234"/>
      <c r="D514" s="234"/>
      <c r="E514" s="234"/>
    </row>
    <row r="515" spans="2:5" s="13" customFormat="1" ht="12.75">
      <c r="B515" s="234"/>
      <c r="C515" s="234"/>
      <c r="D515" s="234"/>
      <c r="E515" s="234"/>
    </row>
    <row r="516" spans="2:5" s="13" customFormat="1" ht="12.75">
      <c r="B516" s="234"/>
      <c r="C516" s="234"/>
      <c r="D516" s="234"/>
      <c r="E516" s="234"/>
    </row>
    <row r="517" spans="2:5" s="13" customFormat="1" ht="12.75">
      <c r="B517" s="234"/>
      <c r="C517" s="234"/>
      <c r="D517" s="234"/>
      <c r="E517" s="234"/>
    </row>
    <row r="518" spans="2:5" s="13" customFormat="1" ht="12.75">
      <c r="B518" s="234"/>
      <c r="C518" s="234"/>
      <c r="D518" s="234"/>
      <c r="E518" s="234"/>
    </row>
    <row r="519" spans="2:5" s="13" customFormat="1" ht="12.75">
      <c r="B519" s="234"/>
      <c r="C519" s="234"/>
      <c r="D519" s="234"/>
      <c r="E519" s="234"/>
    </row>
    <row r="520" spans="2:5" s="13" customFormat="1" ht="12.75">
      <c r="B520" s="234"/>
      <c r="C520" s="234"/>
      <c r="D520" s="234"/>
      <c r="E520" s="234"/>
    </row>
    <row r="521" spans="2:5" s="13" customFormat="1" ht="12.75">
      <c r="B521" s="234"/>
      <c r="C521" s="234"/>
      <c r="D521" s="234"/>
      <c r="E521" s="234"/>
    </row>
    <row r="522" spans="2:5" s="13" customFormat="1" ht="12.75">
      <c r="B522" s="234"/>
      <c r="C522" s="234"/>
      <c r="D522" s="234"/>
      <c r="E522" s="234"/>
    </row>
    <row r="523" spans="2:5" s="13" customFormat="1" ht="12.75">
      <c r="B523" s="234"/>
      <c r="C523" s="234"/>
      <c r="D523" s="234"/>
      <c r="E523" s="234"/>
    </row>
    <row r="524" spans="2:5" s="13" customFormat="1" ht="12.75">
      <c r="B524" s="234"/>
      <c r="C524" s="234"/>
      <c r="D524" s="234"/>
      <c r="E524" s="234"/>
    </row>
    <row r="525" spans="2:5" s="13" customFormat="1" ht="12.75">
      <c r="B525" s="234"/>
      <c r="C525" s="234"/>
      <c r="D525" s="234"/>
      <c r="E525" s="234"/>
    </row>
    <row r="526" spans="2:5" s="13" customFormat="1" ht="12.75">
      <c r="B526" s="234"/>
      <c r="C526" s="234"/>
      <c r="D526" s="234"/>
      <c r="E526" s="234"/>
    </row>
    <row r="527" spans="2:5" s="13" customFormat="1" ht="12.75">
      <c r="B527" s="234"/>
      <c r="C527" s="234"/>
      <c r="D527" s="234"/>
      <c r="E527" s="234"/>
    </row>
    <row r="528" spans="2:5" s="13" customFormat="1" ht="12.75">
      <c r="B528" s="234"/>
      <c r="C528" s="234"/>
      <c r="D528" s="234"/>
      <c r="E528" s="234"/>
    </row>
    <row r="529" spans="2:5" s="13" customFormat="1" ht="12.75">
      <c r="B529" s="234"/>
      <c r="C529" s="234"/>
      <c r="D529" s="234"/>
      <c r="E529" s="234"/>
    </row>
    <row r="530" spans="2:5" s="13" customFormat="1" ht="12.75">
      <c r="B530" s="234"/>
      <c r="C530" s="234"/>
      <c r="D530" s="234"/>
      <c r="E530" s="234"/>
    </row>
    <row r="531" spans="2:5" s="13" customFormat="1" ht="12.75">
      <c r="B531" s="234"/>
      <c r="C531" s="234"/>
      <c r="D531" s="234"/>
      <c r="E531" s="234"/>
    </row>
    <row r="532" spans="2:5" s="13" customFormat="1" ht="12.75">
      <c r="B532" s="234"/>
      <c r="C532" s="234"/>
      <c r="D532" s="234"/>
      <c r="E532" s="234"/>
    </row>
    <row r="533" spans="2:5" s="13" customFormat="1" ht="12.75">
      <c r="B533" s="234"/>
      <c r="C533" s="234"/>
      <c r="D533" s="234"/>
      <c r="E533" s="234"/>
    </row>
    <row r="534" spans="2:5" s="13" customFormat="1" ht="12.75">
      <c r="B534" s="234"/>
      <c r="C534" s="234"/>
      <c r="D534" s="234"/>
      <c r="E534" s="234"/>
    </row>
    <row r="535" spans="2:5" s="13" customFormat="1" ht="12.75">
      <c r="B535" s="234"/>
      <c r="C535" s="234"/>
      <c r="D535" s="234"/>
      <c r="E535" s="234"/>
    </row>
    <row r="536" spans="2:5" s="13" customFormat="1" ht="12.75">
      <c r="B536" s="234"/>
      <c r="C536" s="234"/>
      <c r="D536" s="234"/>
      <c r="E536" s="234"/>
    </row>
    <row r="537" spans="2:5" s="13" customFormat="1" ht="12.75">
      <c r="B537" s="234"/>
      <c r="C537" s="234"/>
      <c r="D537" s="234"/>
      <c r="E537" s="234"/>
    </row>
    <row r="538" spans="2:5" s="13" customFormat="1" ht="12.75">
      <c r="B538" s="234"/>
      <c r="C538" s="234"/>
      <c r="D538" s="234"/>
      <c r="E538" s="234"/>
    </row>
    <row r="539" spans="2:5" s="13" customFormat="1" ht="12.75">
      <c r="B539" s="234"/>
      <c r="C539" s="234"/>
      <c r="D539" s="234"/>
      <c r="E539" s="234"/>
    </row>
    <row r="540" spans="2:5" s="13" customFormat="1" ht="12.75">
      <c r="B540" s="234"/>
      <c r="C540" s="234"/>
      <c r="D540" s="234"/>
      <c r="E540" s="234"/>
    </row>
    <row r="541" spans="2:5" s="13" customFormat="1" ht="12.75">
      <c r="B541" s="234"/>
      <c r="C541" s="234"/>
      <c r="D541" s="234"/>
      <c r="E541" s="234"/>
    </row>
    <row r="542" spans="2:5" s="13" customFormat="1" ht="12.75">
      <c r="B542" s="234"/>
      <c r="C542" s="234"/>
      <c r="D542" s="234"/>
      <c r="E542" s="234"/>
    </row>
    <row r="543" spans="2:5" s="13" customFormat="1" ht="12.75">
      <c r="B543" s="234"/>
      <c r="C543" s="234"/>
      <c r="D543" s="234"/>
      <c r="E543" s="234"/>
    </row>
    <row r="544" spans="2:5" s="13" customFormat="1" ht="12.75">
      <c r="B544" s="234"/>
      <c r="C544" s="234"/>
      <c r="D544" s="234"/>
      <c r="E544" s="234"/>
    </row>
    <row r="545" spans="2:5" s="13" customFormat="1" ht="12.75">
      <c r="B545" s="234"/>
      <c r="C545" s="234"/>
      <c r="D545" s="234"/>
      <c r="E545" s="234"/>
    </row>
    <row r="546" spans="2:5" s="13" customFormat="1" ht="12.75">
      <c r="B546" s="234"/>
      <c r="C546" s="234"/>
      <c r="D546" s="234"/>
      <c r="E546" s="234"/>
    </row>
    <row r="547" spans="2:5" s="13" customFormat="1" ht="12.75">
      <c r="B547" s="234"/>
      <c r="C547" s="234"/>
      <c r="D547" s="234"/>
      <c r="E547" s="234"/>
    </row>
    <row r="548" spans="2:5" s="13" customFormat="1" ht="12.75">
      <c r="B548" s="234"/>
      <c r="C548" s="234"/>
      <c r="D548" s="234"/>
      <c r="E548" s="234"/>
    </row>
    <row r="549" spans="2:5" s="13" customFormat="1" ht="12.75">
      <c r="B549" s="234"/>
      <c r="C549" s="234"/>
      <c r="D549" s="234"/>
      <c r="E549" s="234"/>
    </row>
    <row r="550" spans="2:5" s="13" customFormat="1" ht="12.75">
      <c r="B550" s="234"/>
      <c r="C550" s="234"/>
      <c r="D550" s="234"/>
      <c r="E550" s="234"/>
    </row>
    <row r="551" spans="2:5" s="13" customFormat="1" ht="12.75">
      <c r="B551" s="234"/>
      <c r="C551" s="234"/>
      <c r="D551" s="234"/>
      <c r="E551" s="234"/>
    </row>
    <row r="552" spans="2:5" s="13" customFormat="1" ht="12.75">
      <c r="B552" s="234"/>
      <c r="C552" s="234"/>
      <c r="D552" s="234"/>
      <c r="E552" s="234"/>
    </row>
    <row r="553" spans="2:5" s="13" customFormat="1" ht="12.75">
      <c r="B553" s="234"/>
      <c r="C553" s="234"/>
      <c r="D553" s="234"/>
      <c r="E553" s="234"/>
    </row>
    <row r="554" spans="2:5" s="13" customFormat="1" ht="12.75">
      <c r="B554" s="234"/>
      <c r="C554" s="234"/>
      <c r="D554" s="234"/>
      <c r="E554" s="234"/>
    </row>
    <row r="555" spans="2:5" s="13" customFormat="1" ht="12.75">
      <c r="B555" s="234"/>
      <c r="C555" s="234"/>
      <c r="D555" s="234"/>
      <c r="E555" s="234"/>
    </row>
    <row r="556" spans="2:5" s="13" customFormat="1" ht="12.75">
      <c r="B556" s="234"/>
      <c r="C556" s="234"/>
      <c r="D556" s="234"/>
      <c r="E556" s="234"/>
    </row>
    <row r="557" spans="2:5" s="13" customFormat="1" ht="12.75">
      <c r="B557" s="234"/>
      <c r="C557" s="234"/>
      <c r="D557" s="234"/>
      <c r="E557" s="234"/>
    </row>
    <row r="558" spans="2:5" s="13" customFormat="1" ht="12.75">
      <c r="B558" s="234"/>
      <c r="C558" s="234"/>
      <c r="D558" s="234"/>
      <c r="E558" s="234"/>
    </row>
    <row r="559" spans="2:5" s="13" customFormat="1" ht="12.75">
      <c r="B559" s="234"/>
      <c r="C559" s="234"/>
      <c r="D559" s="234"/>
      <c r="E559" s="234"/>
    </row>
    <row r="560" spans="2:5" s="13" customFormat="1" ht="12.75">
      <c r="B560" s="234"/>
      <c r="C560" s="234"/>
      <c r="D560" s="234"/>
      <c r="E560" s="234"/>
    </row>
    <row r="561" spans="2:5" s="13" customFormat="1" ht="12.75">
      <c r="B561" s="234"/>
      <c r="C561" s="234"/>
      <c r="D561" s="234"/>
      <c r="E561" s="234"/>
    </row>
    <row r="562" spans="2:5" s="13" customFormat="1" ht="12.75">
      <c r="B562" s="234"/>
      <c r="C562" s="234"/>
      <c r="D562" s="234"/>
      <c r="E562" s="234"/>
    </row>
    <row r="563" spans="2:5" s="13" customFormat="1" ht="12.75">
      <c r="B563" s="234"/>
      <c r="C563" s="234"/>
      <c r="D563" s="234"/>
      <c r="E563" s="234"/>
    </row>
    <row r="564" spans="2:5" s="13" customFormat="1" ht="12.75">
      <c r="B564" s="234"/>
      <c r="C564" s="234"/>
      <c r="D564" s="234"/>
      <c r="E564" s="234"/>
    </row>
    <row r="565" spans="2:5" s="13" customFormat="1" ht="12.75">
      <c r="B565" s="234"/>
      <c r="C565" s="234"/>
      <c r="D565" s="234"/>
      <c r="E565" s="234"/>
    </row>
    <row r="566" spans="2:5" s="13" customFormat="1" ht="12.75">
      <c r="B566" s="234"/>
      <c r="C566" s="234"/>
      <c r="D566" s="234"/>
      <c r="E566" s="234"/>
    </row>
    <row r="567" spans="2:5" s="13" customFormat="1" ht="12.75">
      <c r="B567" s="234"/>
      <c r="C567" s="234"/>
      <c r="D567" s="234"/>
      <c r="E567" s="234"/>
    </row>
    <row r="568" spans="2:5" s="13" customFormat="1" ht="12.75">
      <c r="B568" s="234"/>
      <c r="C568" s="234"/>
      <c r="D568" s="234"/>
      <c r="E568" s="234"/>
    </row>
    <row r="569" spans="2:5" s="13" customFormat="1" ht="12.75">
      <c r="B569" s="234"/>
      <c r="C569" s="234"/>
      <c r="D569" s="234"/>
      <c r="E569" s="234"/>
    </row>
    <row r="570" spans="2:5" s="13" customFormat="1" ht="12.75">
      <c r="B570" s="234"/>
      <c r="C570" s="234"/>
      <c r="D570" s="234"/>
      <c r="E570" s="234"/>
    </row>
    <row r="571" spans="2:5" s="13" customFormat="1" ht="12.75">
      <c r="B571" s="234"/>
      <c r="C571" s="234"/>
      <c r="D571" s="234"/>
      <c r="E571" s="234"/>
    </row>
    <row r="572" spans="2:5" s="13" customFormat="1" ht="12.75">
      <c r="B572" s="234"/>
      <c r="C572" s="234"/>
      <c r="D572" s="234"/>
      <c r="E572" s="234"/>
    </row>
    <row r="573" spans="2:5" s="13" customFormat="1" ht="12.75">
      <c r="B573" s="234"/>
      <c r="C573" s="234"/>
      <c r="D573" s="234"/>
      <c r="E573" s="234"/>
    </row>
    <row r="574" spans="2:5" s="13" customFormat="1" ht="12.75">
      <c r="B574" s="234"/>
      <c r="C574" s="234"/>
      <c r="D574" s="234"/>
      <c r="E574" s="234"/>
    </row>
    <row r="575" spans="2:5" s="13" customFormat="1" ht="12.75">
      <c r="B575" s="234"/>
      <c r="C575" s="234"/>
      <c r="D575" s="234"/>
      <c r="E575" s="234"/>
    </row>
    <row r="576" spans="2:5" s="13" customFormat="1" ht="12.75">
      <c r="B576" s="234"/>
      <c r="C576" s="234"/>
      <c r="D576" s="234"/>
      <c r="E576" s="234"/>
    </row>
    <row r="577" spans="2:5" s="13" customFormat="1" ht="12.75">
      <c r="B577" s="234"/>
      <c r="C577" s="234"/>
      <c r="D577" s="234"/>
      <c r="E577" s="234"/>
    </row>
    <row r="578" spans="2:5" s="13" customFormat="1" ht="12.75">
      <c r="B578" s="234"/>
      <c r="C578" s="234"/>
      <c r="D578" s="234"/>
      <c r="E578" s="234"/>
    </row>
    <row r="579" spans="2:5" s="13" customFormat="1" ht="12.75">
      <c r="B579" s="234"/>
      <c r="C579" s="234"/>
      <c r="D579" s="234"/>
      <c r="E579" s="234"/>
    </row>
    <row r="580" spans="2:5" s="13" customFormat="1" ht="12.75">
      <c r="B580" s="234"/>
      <c r="C580" s="234"/>
      <c r="D580" s="234"/>
      <c r="E580" s="234"/>
    </row>
    <row r="581" spans="2:5" s="13" customFormat="1" ht="12.75">
      <c r="B581" s="234"/>
      <c r="C581" s="234"/>
      <c r="D581" s="234"/>
      <c r="E581" s="234"/>
    </row>
    <row r="582" spans="2:5" s="13" customFormat="1" ht="12.75">
      <c r="B582" s="234"/>
      <c r="C582" s="234"/>
      <c r="D582" s="234"/>
      <c r="E582" s="234"/>
    </row>
    <row r="583" spans="2:5" s="13" customFormat="1" ht="12.75">
      <c r="B583" s="234"/>
      <c r="C583" s="234"/>
      <c r="D583" s="234"/>
      <c r="E583" s="234"/>
    </row>
    <row r="584" spans="2:5" s="13" customFormat="1" ht="12.75">
      <c r="B584" s="234"/>
      <c r="C584" s="234"/>
      <c r="D584" s="234"/>
      <c r="E584" s="234"/>
    </row>
    <row r="585" spans="2:5" s="13" customFormat="1" ht="12.75">
      <c r="B585" s="234"/>
      <c r="C585" s="234"/>
      <c r="D585" s="234"/>
      <c r="E585" s="234"/>
    </row>
    <row r="586" spans="2:5" s="13" customFormat="1" ht="12.75">
      <c r="B586" s="234"/>
      <c r="C586" s="234"/>
      <c r="D586" s="234"/>
      <c r="E586" s="234"/>
    </row>
    <row r="587" spans="2:5" s="13" customFormat="1" ht="12.75">
      <c r="B587" s="234"/>
      <c r="C587" s="234"/>
      <c r="D587" s="234"/>
      <c r="E587" s="234"/>
    </row>
    <row r="588" spans="2:5" s="13" customFormat="1" ht="12.75">
      <c r="B588" s="234"/>
      <c r="C588" s="234"/>
      <c r="D588" s="234"/>
      <c r="E588" s="234"/>
    </row>
    <row r="589" spans="2:5" s="13" customFormat="1" ht="12.75">
      <c r="B589" s="234"/>
      <c r="C589" s="234"/>
      <c r="D589" s="234"/>
      <c r="E589" s="234"/>
    </row>
    <row r="590" spans="2:5" s="13" customFormat="1" ht="12.75">
      <c r="B590" s="234"/>
      <c r="C590" s="234"/>
      <c r="D590" s="234"/>
      <c r="E590" s="234"/>
    </row>
    <row r="591" spans="2:5" s="13" customFormat="1" ht="12.75">
      <c r="B591" s="234"/>
      <c r="C591" s="234"/>
      <c r="D591" s="234"/>
      <c r="E591" s="234"/>
    </row>
    <row r="592" spans="2:5" s="13" customFormat="1" ht="12.75">
      <c r="B592" s="234"/>
      <c r="C592" s="234"/>
      <c r="D592" s="234"/>
      <c r="E592" s="234"/>
    </row>
    <row r="593" spans="2:5" s="13" customFormat="1" ht="12.75">
      <c r="B593" s="234"/>
      <c r="C593" s="234"/>
      <c r="D593" s="234"/>
      <c r="E593" s="234"/>
    </row>
    <row r="594" spans="2:5" s="13" customFormat="1" ht="12.75">
      <c r="B594" s="234"/>
      <c r="C594" s="234"/>
      <c r="D594" s="234"/>
      <c r="E594" s="234"/>
    </row>
    <row r="595" spans="2:5" s="13" customFormat="1" ht="12.75">
      <c r="B595" s="234"/>
      <c r="C595" s="234"/>
      <c r="D595" s="234"/>
      <c r="E595" s="234"/>
    </row>
    <row r="596" spans="2:5" s="13" customFormat="1" ht="12.75">
      <c r="B596" s="234"/>
      <c r="C596" s="234"/>
      <c r="D596" s="234"/>
      <c r="E596" s="234"/>
    </row>
    <row r="597" spans="2:5" s="13" customFormat="1" ht="12.75">
      <c r="B597" s="234"/>
      <c r="C597" s="234"/>
      <c r="D597" s="234"/>
      <c r="E597" s="234"/>
    </row>
    <row r="598" spans="2:5" s="13" customFormat="1" ht="12.75">
      <c r="B598" s="234"/>
      <c r="C598" s="234"/>
      <c r="D598" s="234"/>
      <c r="E598" s="234"/>
    </row>
    <row r="599" spans="2:5" s="13" customFormat="1" ht="12.75">
      <c r="B599" s="234"/>
      <c r="C599" s="234"/>
      <c r="D599" s="234"/>
      <c r="E599" s="234"/>
    </row>
    <row r="600" spans="2:5" s="13" customFormat="1" ht="12.75">
      <c r="B600" s="234"/>
      <c r="C600" s="234"/>
      <c r="D600" s="234"/>
      <c r="E600" s="234"/>
    </row>
    <row r="601" spans="2:5" s="13" customFormat="1" ht="12.75">
      <c r="B601" s="234"/>
      <c r="C601" s="234"/>
      <c r="D601" s="234"/>
      <c r="E601" s="234"/>
    </row>
    <row r="602" spans="2:5" s="13" customFormat="1" ht="12.75">
      <c r="B602" s="234"/>
      <c r="C602" s="234"/>
      <c r="D602" s="234"/>
      <c r="E602" s="234"/>
    </row>
    <row r="603" spans="2:5" s="13" customFormat="1" ht="12.75">
      <c r="B603" s="234"/>
      <c r="C603" s="234"/>
      <c r="D603" s="234"/>
      <c r="E603" s="234"/>
    </row>
    <row r="604" spans="2:5" s="13" customFormat="1" ht="12.75">
      <c r="B604" s="234"/>
      <c r="C604" s="234"/>
      <c r="D604" s="234"/>
      <c r="E604" s="234"/>
    </row>
    <row r="605" spans="2:5" s="13" customFormat="1" ht="12.75">
      <c r="B605" s="234"/>
      <c r="C605" s="234"/>
      <c r="D605" s="234"/>
      <c r="E605" s="234"/>
    </row>
    <row r="606" spans="2:5" s="13" customFormat="1" ht="12.75">
      <c r="B606" s="234"/>
      <c r="C606" s="234"/>
      <c r="D606" s="234"/>
      <c r="E606" s="234"/>
    </row>
    <row r="607" spans="2:5" s="13" customFormat="1" ht="12.75">
      <c r="B607" s="234"/>
      <c r="C607" s="234"/>
      <c r="D607" s="234"/>
      <c r="E607" s="234"/>
    </row>
    <row r="608" spans="2:5" s="13" customFormat="1" ht="12.75">
      <c r="B608" s="234"/>
      <c r="C608" s="234"/>
      <c r="D608" s="234"/>
      <c r="E608" s="234"/>
    </row>
    <row r="609" spans="2:5" s="13" customFormat="1" ht="12.75">
      <c r="B609" s="234"/>
      <c r="C609" s="234"/>
      <c r="D609" s="234"/>
      <c r="E609" s="234"/>
    </row>
    <row r="610" spans="2:5" s="13" customFormat="1" ht="12.75">
      <c r="B610" s="234"/>
      <c r="C610" s="234"/>
      <c r="D610" s="234"/>
      <c r="E610" s="234"/>
    </row>
    <row r="611" spans="2:5" s="13" customFormat="1" ht="12.75">
      <c r="B611" s="234"/>
      <c r="C611" s="234"/>
      <c r="D611" s="234"/>
      <c r="E611" s="234"/>
    </row>
    <row r="612" spans="2:5" s="13" customFormat="1" ht="12.75">
      <c r="B612" s="234"/>
      <c r="C612" s="234"/>
      <c r="D612" s="234"/>
      <c r="E612" s="234"/>
    </row>
    <row r="613" spans="2:5" s="13" customFormat="1" ht="12.75">
      <c r="B613" s="234"/>
      <c r="C613" s="234"/>
      <c r="D613" s="234"/>
      <c r="E613" s="234"/>
    </row>
    <row r="614" spans="2:5" s="13" customFormat="1" ht="12.75">
      <c r="B614" s="234"/>
      <c r="C614" s="234"/>
      <c r="D614" s="234"/>
      <c r="E614" s="234"/>
    </row>
    <row r="615" spans="2:5" s="13" customFormat="1" ht="12.75">
      <c r="B615" s="234"/>
      <c r="C615" s="234"/>
      <c r="D615" s="234"/>
      <c r="E615" s="234"/>
    </row>
    <row r="616" spans="2:5" s="13" customFormat="1" ht="12.75">
      <c r="B616" s="234"/>
      <c r="C616" s="234"/>
      <c r="D616" s="234"/>
      <c r="E616" s="234"/>
    </row>
    <row r="617" spans="2:5" s="13" customFormat="1" ht="12.75">
      <c r="B617" s="234"/>
      <c r="C617" s="234"/>
      <c r="D617" s="234"/>
      <c r="E617" s="234"/>
    </row>
    <row r="618" spans="2:5" s="13" customFormat="1" ht="12.75">
      <c r="B618" s="234"/>
      <c r="C618" s="234"/>
      <c r="D618" s="234"/>
      <c r="E618" s="234"/>
    </row>
    <row r="619" spans="2:5" s="13" customFormat="1" ht="12.75">
      <c r="B619" s="234"/>
      <c r="C619" s="234"/>
      <c r="D619" s="234"/>
      <c r="E619" s="234"/>
    </row>
    <row r="620" spans="2:5" s="13" customFormat="1" ht="12.75">
      <c r="B620" s="234"/>
      <c r="C620" s="234"/>
      <c r="D620" s="234"/>
      <c r="E620" s="234"/>
    </row>
    <row r="621" spans="2:5" s="13" customFormat="1" ht="12.75">
      <c r="B621" s="234"/>
      <c r="C621" s="234"/>
      <c r="D621" s="234"/>
      <c r="E621" s="234"/>
    </row>
    <row r="622" spans="2:5" s="13" customFormat="1" ht="12.75">
      <c r="B622" s="234"/>
      <c r="C622" s="234"/>
      <c r="D622" s="234"/>
      <c r="E622" s="234"/>
    </row>
    <row r="623" spans="2:5" s="13" customFormat="1" ht="12.75">
      <c r="B623" s="234"/>
      <c r="C623" s="234"/>
      <c r="D623" s="234"/>
      <c r="E623" s="234"/>
    </row>
    <row r="624" spans="2:5" s="13" customFormat="1" ht="12.75">
      <c r="B624" s="234"/>
      <c r="C624" s="234"/>
      <c r="D624" s="234"/>
      <c r="E624" s="234"/>
    </row>
    <row r="625" spans="2:5" s="13" customFormat="1" ht="12.75">
      <c r="B625" s="234"/>
      <c r="C625" s="234"/>
      <c r="D625" s="234"/>
      <c r="E625" s="234"/>
    </row>
    <row r="626" spans="2:5" s="13" customFormat="1" ht="12.75">
      <c r="B626" s="234"/>
      <c r="C626" s="234"/>
      <c r="D626" s="234"/>
      <c r="E626" s="234"/>
    </row>
    <row r="627" spans="2:5" s="13" customFormat="1" ht="12.75">
      <c r="B627" s="234"/>
      <c r="C627" s="234"/>
      <c r="D627" s="234"/>
      <c r="E627" s="234"/>
    </row>
    <row r="628" spans="2:5" s="13" customFormat="1" ht="12.75">
      <c r="B628" s="234"/>
      <c r="C628" s="234"/>
      <c r="D628" s="234"/>
      <c r="E628" s="234"/>
    </row>
    <row r="629" spans="2:5" s="13" customFormat="1" ht="12.75">
      <c r="B629" s="234"/>
      <c r="C629" s="234"/>
      <c r="D629" s="234"/>
      <c r="E629" s="234"/>
    </row>
    <row r="630" spans="2:5" s="13" customFormat="1" ht="12.75">
      <c r="B630" s="234"/>
      <c r="C630" s="234"/>
      <c r="D630" s="234"/>
      <c r="E630" s="234"/>
    </row>
    <row r="631" spans="2:5" s="13" customFormat="1" ht="12.75">
      <c r="B631" s="234"/>
      <c r="C631" s="234"/>
      <c r="D631" s="234"/>
      <c r="E631" s="234"/>
    </row>
    <row r="632" spans="2:5" s="13" customFormat="1" ht="12.75">
      <c r="B632" s="234"/>
      <c r="C632" s="234"/>
      <c r="D632" s="234"/>
      <c r="E632" s="234"/>
    </row>
    <row r="633" spans="2:5" s="13" customFormat="1" ht="12.75">
      <c r="B633" s="234"/>
      <c r="C633" s="234"/>
      <c r="D633" s="234"/>
      <c r="E633" s="234"/>
    </row>
    <row r="634" spans="2:5" s="13" customFormat="1" ht="12.75">
      <c r="B634" s="234"/>
      <c r="C634" s="234"/>
      <c r="D634" s="234"/>
      <c r="E634" s="234"/>
    </row>
    <row r="635" spans="2:5" s="13" customFormat="1" ht="12.75">
      <c r="B635" s="234"/>
      <c r="C635" s="234"/>
      <c r="D635" s="234"/>
      <c r="E635" s="234"/>
    </row>
    <row r="636" spans="2:5" s="13" customFormat="1" ht="12.75">
      <c r="B636" s="234"/>
      <c r="C636" s="234"/>
      <c r="D636" s="234"/>
      <c r="E636" s="234"/>
    </row>
    <row r="637" spans="2:5" s="13" customFormat="1" ht="12.75">
      <c r="B637" s="234"/>
      <c r="C637" s="234"/>
      <c r="D637" s="234"/>
      <c r="E637" s="234"/>
    </row>
    <row r="638" spans="2:5" s="13" customFormat="1" ht="12.75">
      <c r="B638" s="234"/>
      <c r="C638" s="234"/>
      <c r="D638" s="234"/>
      <c r="E638" s="234"/>
    </row>
    <row r="639" spans="2:5" s="13" customFormat="1" ht="12.75">
      <c r="B639" s="234"/>
      <c r="C639" s="234"/>
      <c r="D639" s="234"/>
      <c r="E639" s="234"/>
    </row>
    <row r="640" spans="2:5" s="13" customFormat="1" ht="12.75">
      <c r="B640" s="234"/>
      <c r="C640" s="234"/>
      <c r="D640" s="234"/>
      <c r="E640" s="234"/>
    </row>
    <row r="641" spans="2:5" s="13" customFormat="1" ht="12.75">
      <c r="B641" s="234"/>
      <c r="C641" s="234"/>
      <c r="D641" s="234"/>
      <c r="E641" s="234"/>
    </row>
    <row r="642" spans="2:5" s="13" customFormat="1" ht="12.75">
      <c r="B642" s="234"/>
      <c r="C642" s="234"/>
      <c r="D642" s="234"/>
      <c r="E642" s="234"/>
    </row>
    <row r="643" spans="2:5" s="13" customFormat="1" ht="12.75">
      <c r="B643" s="234"/>
      <c r="C643" s="234"/>
      <c r="D643" s="234"/>
      <c r="E643" s="234"/>
    </row>
    <row r="644" spans="2:5" s="13" customFormat="1" ht="12.75">
      <c r="B644" s="234"/>
      <c r="C644" s="234"/>
      <c r="D644" s="234"/>
      <c r="E644" s="234"/>
    </row>
    <row r="645" spans="2:5" s="13" customFormat="1" ht="12.75">
      <c r="B645" s="234"/>
      <c r="C645" s="234"/>
      <c r="D645" s="234"/>
      <c r="E645" s="234"/>
    </row>
    <row r="646" spans="2:5" s="13" customFormat="1" ht="12.75">
      <c r="B646" s="234"/>
      <c r="C646" s="234"/>
      <c r="D646" s="234"/>
      <c r="E646" s="234"/>
    </row>
    <row r="647" spans="2:5" s="13" customFormat="1" ht="12.75">
      <c r="B647" s="234"/>
      <c r="C647" s="234"/>
      <c r="D647" s="234"/>
      <c r="E647" s="234"/>
    </row>
    <row r="648" spans="2:5" s="13" customFormat="1" ht="12.75">
      <c r="B648" s="234"/>
      <c r="C648" s="234"/>
      <c r="D648" s="234"/>
      <c r="E648" s="234"/>
    </row>
    <row r="649" spans="2:5" s="13" customFormat="1" ht="12.75">
      <c r="B649" s="234"/>
      <c r="C649" s="234"/>
      <c r="D649" s="234"/>
      <c r="E649" s="234"/>
    </row>
    <row r="650" spans="2:5" s="13" customFormat="1" ht="12.75">
      <c r="B650" s="234"/>
      <c r="C650" s="234"/>
      <c r="D650" s="234"/>
      <c r="E650" s="234"/>
    </row>
    <row r="651" spans="2:5" s="13" customFormat="1" ht="12.75">
      <c r="B651" s="234"/>
      <c r="C651" s="234"/>
      <c r="D651" s="234"/>
      <c r="E651" s="234"/>
    </row>
    <row r="652" spans="2:5" s="13" customFormat="1" ht="12.75">
      <c r="B652" s="234"/>
      <c r="C652" s="234"/>
      <c r="D652" s="234"/>
      <c r="E652" s="234"/>
    </row>
    <row r="653" spans="2:5" s="13" customFormat="1" ht="12.75">
      <c r="B653" s="234"/>
      <c r="C653" s="234"/>
      <c r="D653" s="234"/>
      <c r="E653" s="234"/>
    </row>
    <row r="654" spans="2:5" s="13" customFormat="1" ht="12.75">
      <c r="B654" s="234"/>
      <c r="C654" s="234"/>
      <c r="D654" s="234"/>
      <c r="E654" s="234"/>
    </row>
    <row r="655" spans="2:5" s="13" customFormat="1" ht="12.75">
      <c r="B655" s="234"/>
      <c r="C655" s="234"/>
      <c r="D655" s="234"/>
      <c r="E655" s="234"/>
    </row>
    <row r="656" spans="2:5" s="13" customFormat="1" ht="12.75">
      <c r="B656" s="234"/>
      <c r="C656" s="234"/>
      <c r="D656" s="234"/>
      <c r="E656" s="234"/>
    </row>
    <row r="657" spans="2:5" s="13" customFormat="1" ht="12.75">
      <c r="B657" s="234"/>
      <c r="C657" s="234"/>
      <c r="D657" s="234"/>
      <c r="E657" s="234"/>
    </row>
    <row r="658" spans="2:5" s="13" customFormat="1" ht="12.75">
      <c r="B658" s="234"/>
      <c r="C658" s="234"/>
      <c r="D658" s="234"/>
      <c r="E658" s="234"/>
    </row>
    <row r="659" spans="2:5" s="13" customFormat="1" ht="12.75">
      <c r="B659" s="234"/>
      <c r="C659" s="234"/>
      <c r="D659" s="234"/>
      <c r="E659" s="234"/>
    </row>
    <row r="660" spans="2:5" s="13" customFormat="1" ht="12.75">
      <c r="B660" s="234"/>
      <c r="C660" s="234"/>
      <c r="D660" s="234"/>
      <c r="E660" s="234"/>
    </row>
    <row r="661" spans="2:5" s="13" customFormat="1" ht="12.75">
      <c r="B661" s="234"/>
      <c r="C661" s="234"/>
      <c r="D661" s="234"/>
      <c r="E661" s="234"/>
    </row>
    <row r="662" spans="2:5" s="13" customFormat="1" ht="12.75">
      <c r="B662" s="234"/>
      <c r="C662" s="234"/>
      <c r="D662" s="234"/>
      <c r="E662" s="234"/>
    </row>
    <row r="663" spans="2:5" s="13" customFormat="1" ht="12.75">
      <c r="B663" s="234"/>
      <c r="C663" s="234"/>
      <c r="D663" s="234"/>
      <c r="E663" s="234"/>
    </row>
    <row r="664" spans="2:5" s="13" customFormat="1" ht="12.75">
      <c r="B664" s="234"/>
      <c r="C664" s="234"/>
      <c r="D664" s="234"/>
      <c r="E664" s="234"/>
    </row>
    <row r="665" spans="2:5" s="13" customFormat="1" ht="12.75">
      <c r="B665" s="234"/>
      <c r="C665" s="234"/>
      <c r="D665" s="234"/>
      <c r="E665" s="234"/>
    </row>
    <row r="666" spans="2:5" s="13" customFormat="1" ht="12.75">
      <c r="B666" s="234"/>
      <c r="C666" s="234"/>
      <c r="D666" s="234"/>
      <c r="E666" s="234"/>
    </row>
    <row r="667" spans="2:5" s="13" customFormat="1" ht="12.75">
      <c r="B667" s="234"/>
      <c r="C667" s="234"/>
      <c r="D667" s="234"/>
      <c r="E667" s="234"/>
    </row>
    <row r="668" spans="2:5" s="13" customFormat="1" ht="12.75">
      <c r="B668" s="234"/>
      <c r="C668" s="234"/>
      <c r="D668" s="234"/>
      <c r="E668" s="234"/>
    </row>
    <row r="669" spans="2:5" s="13" customFormat="1" ht="12.75">
      <c r="B669" s="234"/>
      <c r="C669" s="234"/>
      <c r="D669" s="234"/>
      <c r="E669" s="234"/>
    </row>
    <row r="670" spans="2:5" s="13" customFormat="1" ht="12.75">
      <c r="B670" s="234"/>
      <c r="C670" s="234"/>
      <c r="D670" s="234"/>
      <c r="E670" s="234"/>
    </row>
    <row r="671" spans="2:5" s="13" customFormat="1" ht="12.75">
      <c r="B671" s="234"/>
      <c r="C671" s="234"/>
      <c r="D671" s="234"/>
      <c r="E671" s="234"/>
    </row>
    <row r="672" spans="2:5" s="13" customFormat="1" ht="12.75">
      <c r="B672" s="234"/>
      <c r="C672" s="234"/>
      <c r="D672" s="234"/>
      <c r="E672" s="234"/>
    </row>
    <row r="673" spans="2:5" s="13" customFormat="1" ht="12.75">
      <c r="B673" s="234"/>
      <c r="C673" s="234"/>
      <c r="D673" s="234"/>
      <c r="E673" s="234"/>
    </row>
    <row r="674" spans="2:5" s="13" customFormat="1" ht="12.75">
      <c r="B674" s="234"/>
      <c r="C674" s="234"/>
      <c r="D674" s="234"/>
      <c r="E674" s="234"/>
    </row>
    <row r="675" spans="2:5" s="13" customFormat="1" ht="12.75">
      <c r="B675" s="234"/>
      <c r="C675" s="234"/>
      <c r="D675" s="234"/>
      <c r="E675" s="234"/>
    </row>
    <row r="676" spans="2:5" s="13" customFormat="1" ht="12.75">
      <c r="B676" s="234"/>
      <c r="C676" s="234"/>
      <c r="D676" s="234"/>
      <c r="E676" s="234"/>
    </row>
    <row r="677" spans="2:5" s="13" customFormat="1" ht="12.75">
      <c r="B677" s="234"/>
      <c r="C677" s="234"/>
      <c r="D677" s="234"/>
      <c r="E677" s="234"/>
    </row>
    <row r="678" spans="2:5" s="13" customFormat="1" ht="12.75">
      <c r="B678" s="234"/>
      <c r="C678" s="234"/>
      <c r="D678" s="234"/>
      <c r="E678" s="234"/>
    </row>
    <row r="679" spans="2:5" s="13" customFormat="1" ht="12.75">
      <c r="B679" s="234"/>
      <c r="C679" s="234"/>
      <c r="D679" s="234"/>
      <c r="E679" s="234"/>
    </row>
  </sheetData>
  <mergeCells count="3">
    <mergeCell ref="C1:D1"/>
    <mergeCell ref="E1:H1"/>
    <mergeCell ref="I1:J1"/>
  </mergeCells>
  <printOptions/>
  <pageMargins left="0.75" right="0.26" top="0.57" bottom="0.24"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Stevec</dc:creator>
  <cp:keywords/>
  <dc:description/>
  <cp:lastModifiedBy>Patrick McHugh</cp:lastModifiedBy>
  <cp:lastPrinted>2007-04-09T20:18:20Z</cp:lastPrinted>
  <dcterms:created xsi:type="dcterms:W3CDTF">2005-01-31T20:35:37Z</dcterms:created>
  <dcterms:modified xsi:type="dcterms:W3CDTF">2007-04-10T21:38:01Z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-832971474</vt:i4>
  </property>
  <property fmtid="{D5CDD505-2E9C-101B-9397-08002B2CF9AE}" pid="3" name="_EmailSubject">
    <vt:lpwstr>copy of county data</vt:lpwstr>
  </property>
  <property fmtid="{D5CDD505-2E9C-101B-9397-08002B2CF9AE}" pid="4" name="_AuthorEmail">
    <vt:lpwstr>sac@cis.org</vt:lpwstr>
  </property>
  <property fmtid="{D5CDD505-2E9C-101B-9397-08002B2CF9AE}" pid="5" name="_AuthorEmailDisplayName">
    <vt:lpwstr>Steven Camarota</vt:lpwstr>
  </property>
  <property fmtid="{D5CDD505-2E9C-101B-9397-08002B2CF9AE}" pid="6" name="_PreviousAdHocReviewCycleID">
    <vt:i4>-391873963</vt:i4>
  </property>
</Properties>
</file>